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kreisgoettingen.de\pegasus\Home\Prod\Beck\Desktop\Selbständige\OPEN\"/>
    </mc:Choice>
  </mc:AlternateContent>
  <xr:revisionPtr revIDLastSave="0" documentId="8_{FEA5CC24-FE6A-48F9-9BF9-1323470C39A7}" xr6:coauthVersionLast="36" xr6:coauthVersionMax="36" xr10:uidLastSave="{00000000-0000-0000-0000-000000000000}"/>
  <bookViews>
    <workbookView xWindow="540" yWindow="7335" windowWidth="17715" windowHeight="7245" firstSheet="1" activeTab="1" xr2:uid="{00000000-000D-0000-FFFF-FFFF00000000}"/>
  </bookViews>
  <sheets>
    <sheet name="prosozial" sheetId="2" state="hidden" r:id="rId1"/>
    <sheet name="Tabelle1" sheetId="1" r:id="rId2"/>
  </sheets>
  <definedNames>
    <definedName name="_xlnm.Print_Area" localSheetId="1">Tabelle1!$A$1:$G$33</definedName>
  </definedNames>
  <calcPr calcId="191029"/>
</workbook>
</file>

<file path=xl/calcChain.xml><?xml version="1.0" encoding="utf-8"?>
<calcChain xmlns="http://schemas.openxmlformats.org/spreadsheetml/2006/main">
  <c r="L5" i="1" l="1"/>
  <c r="C16" i="1"/>
  <c r="E22" i="1"/>
  <c r="C15" i="1"/>
  <c r="F16" i="1" s="1"/>
  <c r="C14" i="1"/>
  <c r="M21" i="1" l="1"/>
  <c r="A20" i="1" l="1"/>
  <c r="F14" i="1"/>
  <c r="I21" i="1"/>
  <c r="H21" i="1"/>
  <c r="E13" i="1" l="1"/>
  <c r="E14" i="1"/>
  <c r="G14" i="1"/>
  <c r="H14" i="1"/>
  <c r="I14" i="1"/>
  <c r="E16" i="1"/>
  <c r="F23" i="1"/>
  <c r="A23" i="1"/>
  <c r="C18" i="1"/>
  <c r="F24" i="1" l="1"/>
  <c r="G16" i="1" l="1"/>
  <c r="C27" i="1"/>
  <c r="C24" i="1"/>
  <c r="C23" i="1"/>
  <c r="H27" i="1" l="1"/>
  <c r="I27" i="1"/>
  <c r="H16" i="1"/>
  <c r="I16" i="1"/>
  <c r="H23" i="1"/>
  <c r="I23" i="1"/>
  <c r="H24" i="1"/>
  <c r="I24" i="1"/>
  <c r="G22" i="1"/>
  <c r="G23" i="1"/>
  <c r="G27" i="1"/>
  <c r="G24" i="1"/>
  <c r="H22" i="1" l="1"/>
  <c r="I22" i="1"/>
  <c r="I26" i="1"/>
  <c r="I28" i="1" s="1"/>
  <c r="H26" i="1"/>
  <c r="H28" i="1" s="1"/>
  <c r="G26" i="1"/>
  <c r="G28" i="1" l="1"/>
  <c r="A31" i="1" s="1"/>
  <c r="A33" i="1" l="1"/>
  <c r="A34" i="1"/>
  <c r="A32" i="1"/>
</calcChain>
</file>

<file path=xl/sharedStrings.xml><?xml version="1.0" encoding="utf-8"?>
<sst xmlns="http://schemas.openxmlformats.org/spreadsheetml/2006/main" count="288" uniqueCount="207">
  <si>
    <t>letzte_aenderung_am</t>
  </si>
  <si>
    <t>yyyy-mm-dd hh:nn</t>
  </si>
  <si>
    <t>ganztaegig</t>
  </si>
  <si>
    <t>Privat</t>
  </si>
  <si>
    <t>Alle lesen</t>
  </si>
  <si>
    <t>Kunde</t>
  </si>
  <si>
    <t>Ap</t>
  </si>
  <si>
    <t xml:space="preserve"> </t>
  </si>
  <si>
    <t>Bemerkung</t>
  </si>
  <si>
    <t>Beteiligte</t>
  </si>
  <si>
    <t>Arbeitsbereich</t>
  </si>
  <si>
    <t>Status</t>
  </si>
  <si>
    <t>Tln_fuer_GrpTermin_hinzufuegen</t>
  </si>
  <si>
    <t>Stralucke, Carsten</t>
  </si>
  <si>
    <t>Alle_Mitglieder_der_Zust_alsTeilnehmer_hinzufuegen</t>
  </si>
  <si>
    <t>&gt;</t>
  </si>
  <si>
    <t>externe_Teilnehmer_fuer_Grp-Termin_hinzufuegen</t>
  </si>
  <si>
    <t>Personen_mit_einer_WV_zu_einem_Hilfeplangespraech</t>
  </si>
  <si>
    <t>ab</t>
  </si>
  <si>
    <t>yyyy-mm-dd</t>
  </si>
  <si>
    <t>bis</t>
  </si>
  <si>
    <t>Kurzbeschreibung</t>
  </si>
  <si>
    <t>RTF_Datei</t>
  </si>
  <si>
    <t>Termin_Person_komplett</t>
  </si>
  <si>
    <t>T</t>
  </si>
  <si>
    <t>Termin_Person_Adresse</t>
  </si>
  <si>
    <t>Termin_Person_TelNr</t>
  </si>
  <si>
    <t>Termin_Person_AzIntern</t>
  </si>
  <si>
    <t>Termin_Person_Ap</t>
  </si>
  <si>
    <t>Bearbeiter_Anrede</t>
  </si>
  <si>
    <t>Herr</t>
  </si>
  <si>
    <t>Bearbeiter_Vorname</t>
  </si>
  <si>
    <t>Carsten</t>
  </si>
  <si>
    <t>Bearbeiter_Name</t>
  </si>
  <si>
    <t>Stralucke</t>
  </si>
  <si>
    <t>Bearbeiter_Zimmernummer</t>
  </si>
  <si>
    <t>Bearbeiter_TelefonNr</t>
  </si>
  <si>
    <t>0551/525-2866</t>
  </si>
  <si>
    <t>Bearbeiter_FaxNr</t>
  </si>
  <si>
    <t>0551/525-62866</t>
  </si>
  <si>
    <t>Bearbeiter_Zustaendigkeit</t>
  </si>
  <si>
    <t>LK</t>
  </si>
  <si>
    <t>Bearbeiter_Email</t>
  </si>
  <si>
    <t>Stralucke@LandkreisGoettingen.de</t>
  </si>
  <si>
    <t>Bearbeiter_NameAusdruck</t>
  </si>
  <si>
    <t>Bearbeiter_BriefUnterschrift</t>
  </si>
  <si>
    <t>§16b_ESG_Beschaeft_T_0</t>
  </si>
  <si>
    <t>§16b_ESG_Beschaeft_T_1</t>
  </si>
  <si>
    <t>EURO</t>
  </si>
  <si>
    <t>§16b_ESG_Beschaeft_T_1a</t>
  </si>
  <si>
    <t>§16b_ESG_Beschaeft_T_2</t>
  </si>
  <si>
    <t>§16b_ESG_Beschaeft_T_2a</t>
  </si>
  <si>
    <t>§16b_ESG_Beschaeft_T_3</t>
  </si>
  <si>
    <t>§16b_ESG_Beschaeft_T_3a</t>
  </si>
  <si>
    <t>§16b_ESG_Beschaeft_T_4</t>
  </si>
  <si>
    <t>Dtmj</t>
  </si>
  <si>
    <t>NuOptAnrede</t>
  </si>
  <si>
    <t>NuOptEmail</t>
  </si>
  <si>
    <t>NuOptFax</t>
  </si>
  <si>
    <t>NuOptFon</t>
  </si>
  <si>
    <t>NuOptZiNr</t>
  </si>
  <si>
    <t>NuOptVorname</t>
  </si>
  <si>
    <t>NuOptName</t>
  </si>
  <si>
    <t>NuOptPZ1</t>
  </si>
  <si>
    <t>Landkreis Göttingen</t>
  </si>
  <si>
    <t>NuOptPZ2</t>
  </si>
  <si>
    <t>Fachbereich Jobcenter, FD 56.3</t>
  </si>
  <si>
    <t>NuOptPZ3</t>
  </si>
  <si>
    <t>Herr Stralucke</t>
  </si>
  <si>
    <t>NuOptPZ4</t>
  </si>
  <si>
    <t>Reinhäuser Landstraße 4</t>
  </si>
  <si>
    <t>NuOptPZ5</t>
  </si>
  <si>
    <t>37083 Göttingen</t>
  </si>
  <si>
    <t>Anrede_tPePZ1</t>
  </si>
  <si>
    <t>die</t>
  </si>
  <si>
    <t>NuOptOrt</t>
  </si>
  <si>
    <t>Göttingen</t>
  </si>
  <si>
    <t>Termin_Person_bei_Adresse_bei</t>
  </si>
  <si>
    <t>ZustBearbStandort</t>
  </si>
  <si>
    <t>56LKGÖ</t>
  </si>
  <si>
    <t>BearbeiterAnredeDativ</t>
  </si>
  <si>
    <t>Herrn</t>
  </si>
  <si>
    <t>NuOptPZ1-Lkzentral-Stadt</t>
  </si>
  <si>
    <t>NuOptPZ2-Lkzentral-Stadt</t>
  </si>
  <si>
    <t>Fachbereich Jobcenter, FD 56.2</t>
  </si>
  <si>
    <t>NuOptPZ3-Lkzentral-Stadt</t>
  </si>
  <si>
    <t>NuOptPZ4-Lkzentral-Stadt</t>
  </si>
  <si>
    <t>NuOptPZ5-Lkzentral-Stadt</t>
  </si>
  <si>
    <t>Termin_fuer_Name</t>
  </si>
  <si>
    <t>Termin_fuer_Vorname</t>
  </si>
  <si>
    <t>Termin_fuer_Strasse_und_HNr</t>
  </si>
  <si>
    <t>Termin_fuer_PLZ</t>
  </si>
  <si>
    <t>Termin_fuer_Ort</t>
  </si>
  <si>
    <t>Termin_fuer_Geburtsdatum</t>
  </si>
  <si>
    <t>Termin_fuer_Zust_Bearb_Anrede</t>
  </si>
  <si>
    <t>Termin_fuer_Zust_Bearb</t>
  </si>
  <si>
    <t>Termin_Ab-Datum</t>
  </si>
  <si>
    <t>heutiges_Datum</t>
  </si>
  <si>
    <t>Dmmj</t>
  </si>
  <si>
    <t>Termin_Verfasser_Anrede</t>
  </si>
  <si>
    <t>Termin_Verfasser_Anrede_Herr</t>
  </si>
  <si>
    <t>Termin_Verfasser_Name</t>
  </si>
  <si>
    <t>Termin_Klient_Adresszeile_1</t>
  </si>
  <si>
    <t>Termin_Klient_Adresszeile_2</t>
  </si>
  <si>
    <t>Termin_Klient_Adresszeile_3</t>
  </si>
  <si>
    <t>Termin_Klient_Adresszeile_4</t>
  </si>
  <si>
    <t>Termin_Klient_Adresszeile_5</t>
  </si>
  <si>
    <t>Termin_Klient_Briefanrede</t>
  </si>
  <si>
    <t>Termin_fuer_AnredeDativ</t>
  </si>
  <si>
    <t>Termin_fuer_Anrede</t>
  </si>
  <si>
    <t>Termin_fuer_IBAN</t>
  </si>
  <si>
    <t>Termin_fuer_KontoInhaber</t>
  </si>
  <si>
    <t>Termin_fuer_BIC</t>
  </si>
  <si>
    <t>PartnerVerz_Selected</t>
  </si>
  <si>
    <t>Name:</t>
  </si>
  <si>
    <t>Vorname:</t>
  </si>
  <si>
    <t>Leistung in %</t>
  </si>
  <si>
    <t>Leistung in €</t>
  </si>
  <si>
    <t>Grundbetrag</t>
  </si>
  <si>
    <t xml:space="preserve">Regelbedarf nach
§ 20 Abs. 2 S. 1
</t>
  </si>
  <si>
    <t>Höhe des Einstiegsgeldes berechnet</t>
  </si>
  <si>
    <t>Förderhöchstgrenze Einstiegsgeld</t>
  </si>
  <si>
    <t>Datum:</t>
  </si>
  <si>
    <t>Berechnung aufgrund des Regelbedarfs vom:</t>
  </si>
  <si>
    <t>aktuell:</t>
  </si>
  <si>
    <t>zukünftig:</t>
  </si>
  <si>
    <t>Ergänzungsbetrag Alo</t>
  </si>
  <si>
    <t>Ergänzungsbetrag weitere Personen</t>
  </si>
  <si>
    <t xml:space="preserve">Ergänzungsbetrag für jede weitere leistungsberechtigte Person der BG (jeweils 10%)
</t>
  </si>
  <si>
    <t>Bearbeiter:</t>
  </si>
  <si>
    <t>Anzahl</t>
  </si>
  <si>
    <t>wählen!!</t>
  </si>
  <si>
    <t>Termin_Beteiligt_Adresszeile_1</t>
  </si>
  <si>
    <t>Termin_Beteiligt_Adresszeile_2</t>
  </si>
  <si>
    <t>Termin_Beteiligt_Adresszeile_3</t>
  </si>
  <si>
    <t>Termin_Beteiligt_Adresszeile_4</t>
  </si>
  <si>
    <t>Termin_Beteiligt_Adresszeile_5</t>
  </si>
  <si>
    <t>Fördermonate</t>
  </si>
  <si>
    <t>Anzahl Fördermonate:</t>
  </si>
  <si>
    <t>trifft zu</t>
  </si>
  <si>
    <t>trifft nicht zu</t>
  </si>
  <si>
    <t>Regelbedarf aktuell:</t>
  </si>
  <si>
    <t>Ja</t>
  </si>
  <si>
    <t>Anzahl weitere Personen</t>
  </si>
  <si>
    <t xml:space="preserve">Ergänzungsbetrag wegen erschwerter Eingliederung aufgrund in Person liegender Umstände +  Arbeitslosigkeit von mind. 6 Monaten </t>
  </si>
  <si>
    <t>Ergänzungsbetrag</t>
  </si>
  <si>
    <t>Ergänzungsbetrag wegen  Arbeitslosigkeit von mind. 2 Jahren</t>
  </si>
  <si>
    <t>6 Monate ALO + erschwerte Eingliederung</t>
  </si>
  <si>
    <t>Auswahl Ergänzungsbetrag aufgrund von:</t>
  </si>
  <si>
    <t>Kein Ergänzungsbetrag ALO</t>
  </si>
  <si>
    <t>2 Jahre AlO</t>
  </si>
  <si>
    <t>Ergänzungsbetrag wegen  längerer Arbeitslosigkeit kann nicht gewährt werden</t>
  </si>
  <si>
    <t xml:space="preserve">Leistungsberechtigte mit Migrationshintergrund </t>
  </si>
  <si>
    <t>Ältere (Ü50)</t>
  </si>
  <si>
    <t>Alleinerziehende</t>
  </si>
  <si>
    <t>Leistungsberechtigte ohne Schulabschluss</t>
  </si>
  <si>
    <t>Gehört die Person einer besonders zu fördernden Personengruppe an?</t>
  </si>
  <si>
    <t>besonders zu fördernder Personenkreis</t>
  </si>
  <si>
    <t>Geringqualifizierte (ohne Berufsabschluss bzw. ohne verwertbaren Berufsabschluss)</t>
  </si>
  <si>
    <t>Leistungsberechtigte mit gesundheitlichen Einschränkungen bzgl. Ausübung der Tätigkeit</t>
  </si>
  <si>
    <t>pauschale Bemessung ist anzuwenden?</t>
  </si>
  <si>
    <t>Bitte Daten erfassen!</t>
  </si>
  <si>
    <t>Anmerkungen:</t>
  </si>
  <si>
    <t>Erstellungsdatum:</t>
  </si>
  <si>
    <t xml:space="preserve">Individueller Regelbedarf
(Leistungsbescheid)
</t>
  </si>
  <si>
    <t>Einstiegsgeld für eine sozialversicherungspflichtige Erwerbstätigkeit (§ 16b SGB II) - Berechnung</t>
  </si>
  <si>
    <t>aktuell</t>
  </si>
  <si>
    <r>
      <t xml:space="preserve">Langzeitarbeitslose nach § 16 Abs.2 Satz 1 SGB II i.V.m. § 18 SGB III </t>
    </r>
    <r>
      <rPr>
        <b/>
        <sz val="11"/>
        <color theme="1"/>
        <rFont val="Calibri"/>
        <family val="2"/>
        <scheme val="minor"/>
      </rPr>
      <t>Dokumentation der Prüfung über "§18 SGBIII Prüfung Langzeit-Alo (1 Jahr Alo)" im Termindruckrollbalken.</t>
    </r>
  </si>
  <si>
    <t>Planungsstatus</t>
  </si>
  <si>
    <t>nicht relevant</t>
  </si>
  <si>
    <t>Höhe des Einstiegsgeldes 
Bewilligung monatlich einzelfallbezogen</t>
  </si>
  <si>
    <t>Ergebnis</t>
  </si>
  <si>
    <t>27.12.2021 11:23:08</t>
  </si>
  <si>
    <t>Ruhberg Manuel 1981-08-29</t>
  </si>
  <si>
    <t>Der Aktenvorband BWZ 2010-2012 Wurde/wird am ...27.12.2021...... eingelagert._x000D__x000D__x000D_Vfg._x000D__x000D_- die Daten des Termineintrags sowie das Beginndatum der Maßnahme "Archivierung/Aktenverlauf" sind ggf. anzupassen.</t>
  </si>
  <si>
    <t>Archiv</t>
  </si>
  <si>
    <t>27.12.2021</t>
  </si>
  <si>
    <t>Einlagerung Vorband/BuT</t>
  </si>
  <si>
    <t>Herr Manuel Ruhberg</t>
  </si>
  <si>
    <t>Herrn_x000D_Manuel Ruhberg_x000D_Leinefelder Straße 8_x000D_37115 Duderstadt_x000D_</t>
  </si>
  <si>
    <t>05527 72532 (Eltern)</t>
  </si>
  <si>
    <t>336,75</t>
  </si>
  <si>
    <t>01.01.2023</t>
  </si>
  <si>
    <t>Frau</t>
  </si>
  <si>
    <t>Abedimoghaddam@landkreisgoettingen.de</t>
  </si>
  <si>
    <t>05527/99687-3136</t>
  </si>
  <si>
    <t>Hoda</t>
  </si>
  <si>
    <t>Abedimoghaddam</t>
  </si>
  <si>
    <t>Ruhberg</t>
  </si>
  <si>
    <t>Manuel</t>
  </si>
  <si>
    <t>Leinefelder Straße 8</t>
  </si>
  <si>
    <t>Duderstadt</t>
  </si>
  <si>
    <t>29.08.1981</t>
  </si>
  <si>
    <t>03. Januar 2022</t>
  </si>
  <si>
    <t>Weinrich</t>
  </si>
  <si>
    <t>Manuel Ruhberg</t>
  </si>
  <si>
    <t>37115 Duderstadt</t>
  </si>
  <si>
    <t>Sehr geehrter Herr Ruhberg,</t>
  </si>
  <si>
    <t>DE37260512600000223776</t>
  </si>
  <si>
    <t>Ruhberg, Manuel</t>
  </si>
  <si>
    <t>NOLADE21DUD</t>
  </si>
  <si>
    <t>Regelbedarf für Berechnung Ergänzungsbetrag 
(§ 20 Abs. 2 S. 1 SGB II)</t>
  </si>
  <si>
    <t>Auswahl Regelbedarf aktuell oder Folgejahr (Arbeitsbeginn):</t>
  </si>
  <si>
    <t>Geburtsdatum:</t>
  </si>
  <si>
    <t>Regelbedarf Arbeitsbeginn:</t>
  </si>
  <si>
    <t>Eingabe individueller 
personenbezogener Regelbedarf zum:</t>
  </si>
  <si>
    <t>Regelbedarf § 20 Abs. 2 S. 1 SGB II: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</si>
</sst>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 applyNumberForma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14" fontId="0" fillId="0" borderId="6" xfId="0" applyNumberFormat="1" applyBorder="1" applyAlignment="1" applyProtection="1">
      <alignment horizontal="left" vertical="top" wrapText="1"/>
      <protection locked="0"/>
    </xf>
    <xf numFmtId="14" fontId="0" fillId="0" borderId="7" xfId="0" applyNumberFormat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4" fontId="0" fillId="0" borderId="8" xfId="0" applyNumberFormat="1" applyBorder="1" applyAlignment="1" applyProtection="1">
      <alignment horizontal="left" vertical="top" wrapText="1"/>
      <protection locked="0"/>
    </xf>
    <xf numFmtId="14" fontId="0" fillId="0" borderId="9" xfId="0" applyNumberFormat="1" applyBorder="1" applyAlignment="1" applyProtection="1">
      <alignment horizontal="left" vertical="top" wrapText="1"/>
      <protection locked="0"/>
    </xf>
    <xf numFmtId="1" fontId="0" fillId="0" borderId="7" xfId="0" applyNumberFormat="1" applyBorder="1" applyAlignment="1" applyProtection="1">
      <alignment horizontal="left" vertical="top" wrapText="1"/>
      <protection locked="0"/>
    </xf>
    <xf numFmtId="1" fontId="0" fillId="0" borderId="9" xfId="0" applyNumberFormat="1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2" fillId="0" borderId="12" xfId="0" applyFont="1" applyBorder="1" applyAlignment="1" applyProtection="1">
      <alignment horizontal="center" vertical="center" wrapText="1"/>
      <protection locked="0"/>
    </xf>
    <xf numFmtId="14" fontId="2" fillId="0" borderId="20" xfId="0" applyNumberFormat="1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top" wrapText="1"/>
    </xf>
    <xf numFmtId="0" fontId="2" fillId="0" borderId="0" xfId="0" applyFont="1" applyAlignment="1" applyProtection="1">
      <alignment horizontal="center" vertical="top" wrapText="1"/>
    </xf>
    <xf numFmtId="14" fontId="0" fillId="0" borderId="0" xfId="0" applyNumberFormat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14" fontId="0" fillId="0" borderId="0" xfId="0" applyNumberFormat="1" applyBorder="1" applyAlignment="1" applyProtection="1">
      <alignment horizontal="left" vertical="top" wrapText="1"/>
    </xf>
    <xf numFmtId="0" fontId="0" fillId="0" borderId="0" xfId="0" applyAlignment="1" applyProtection="1">
      <alignment vertical="top" wrapText="1"/>
    </xf>
    <xf numFmtId="0" fontId="0" fillId="0" borderId="2" xfId="0" applyBorder="1" applyAlignment="1" applyProtection="1">
      <alignment horizontal="left" vertical="top" wrapText="1"/>
    </xf>
    <xf numFmtId="14" fontId="2" fillId="0" borderId="1" xfId="0" applyNumberFormat="1" applyFont="1" applyBorder="1" applyAlignment="1" applyProtection="1">
      <alignment horizontal="center" vertical="top" wrapText="1"/>
    </xf>
    <xf numFmtId="164" fontId="2" fillId="0" borderId="0" xfId="0" applyNumberFormat="1" applyFont="1" applyAlignment="1" applyProtection="1">
      <alignment horizontal="center" vertical="center" wrapText="1"/>
    </xf>
    <xf numFmtId="164" fontId="2" fillId="0" borderId="0" xfId="0" applyNumberFormat="1" applyFont="1" applyAlignment="1" applyProtection="1">
      <alignment horizontal="center" vertical="top" wrapText="1"/>
    </xf>
    <xf numFmtId="14" fontId="2" fillId="0" borderId="0" xfId="0" applyNumberFormat="1" applyFont="1" applyBorder="1" applyAlignment="1" applyProtection="1">
      <alignment horizontal="center" vertical="top" wrapText="1"/>
    </xf>
    <xf numFmtId="0" fontId="2" fillId="0" borderId="1" xfId="0" applyFont="1" applyBorder="1" applyAlignment="1" applyProtection="1">
      <alignment horizontal="center" vertical="top" wrapText="1"/>
    </xf>
    <xf numFmtId="164" fontId="0" fillId="0" borderId="0" xfId="0" applyNumberFormat="1" applyFont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top" wrapText="1"/>
    </xf>
    <xf numFmtId="164" fontId="0" fillId="0" borderId="0" xfId="0" applyNumberFormat="1" applyFont="1" applyFill="1" applyBorder="1" applyAlignment="1" applyProtection="1">
      <alignment horizontal="center" vertical="center"/>
    </xf>
    <xf numFmtId="0" fontId="0" fillId="0" borderId="12" xfId="0" applyBorder="1" applyAlignment="1" applyProtection="1">
      <alignment vertical="top" wrapText="1"/>
    </xf>
    <xf numFmtId="0" fontId="0" fillId="0" borderId="1" xfId="0" applyBorder="1" applyAlignment="1" applyProtection="1">
      <alignment vertical="top" wrapText="1"/>
    </xf>
    <xf numFmtId="0" fontId="0" fillId="2" borderId="2" xfId="0" applyFont="1" applyFill="1" applyBorder="1" applyAlignment="1" applyProtection="1">
      <alignment horizontal="center" vertical="center" wrapText="1"/>
    </xf>
    <xf numFmtId="164" fontId="2" fillId="0" borderId="0" xfId="0" applyNumberFormat="1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top" wrapText="1"/>
    </xf>
    <xf numFmtId="0" fontId="0" fillId="0" borderId="0" xfId="0" applyAlignment="1" applyProtection="1">
      <alignment horizontal="right" vertical="top" wrapText="1"/>
    </xf>
    <xf numFmtId="0" fontId="0" fillId="0" borderId="1" xfId="0" applyBorder="1" applyAlignment="1" applyProtection="1">
      <alignment horizontal="center" vertical="top" wrapText="1"/>
    </xf>
    <xf numFmtId="0" fontId="0" fillId="0" borderId="7" xfId="0" applyFill="1" applyBorder="1" applyAlignment="1" applyProtection="1">
      <alignment horizontal="center" vertical="center" wrapText="1"/>
      <protection locked="0"/>
    </xf>
    <xf numFmtId="0" fontId="0" fillId="5" borderId="7" xfId="0" applyFill="1" applyBorder="1" applyAlignment="1" applyProtection="1">
      <alignment horizontal="center" vertical="center" wrapText="1"/>
    </xf>
    <xf numFmtId="164" fontId="0" fillId="0" borderId="0" xfId="0" applyNumberFormat="1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center" vertical="top" wrapText="1"/>
    </xf>
    <xf numFmtId="0" fontId="0" fillId="0" borderId="0" xfId="0" applyFill="1" applyBorder="1" applyAlignment="1" applyProtection="1">
      <alignment vertical="top" wrapText="1"/>
    </xf>
    <xf numFmtId="0" fontId="0" fillId="0" borderId="0" xfId="0" applyFont="1" applyFill="1" applyBorder="1" applyAlignment="1" applyProtection="1">
      <alignment horizontal="center" vertical="top" wrapText="1"/>
    </xf>
    <xf numFmtId="0" fontId="0" fillId="0" borderId="0" xfId="0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 wrapText="1"/>
    </xf>
    <xf numFmtId="164" fontId="0" fillId="6" borderId="1" xfId="0" applyNumberFormat="1" applyFont="1" applyFill="1" applyBorder="1" applyAlignment="1" applyProtection="1">
      <alignment horizontal="center" vertical="center" wrapText="1"/>
    </xf>
    <xf numFmtId="0" fontId="0" fillId="6" borderId="2" xfId="0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 applyProtection="1">
      <alignment horizontal="center" vertical="center" wrapText="1"/>
    </xf>
    <xf numFmtId="164" fontId="0" fillId="0" borderId="39" xfId="0" applyNumberFormat="1" applyFont="1" applyBorder="1" applyAlignment="1" applyProtection="1">
      <alignment horizontal="center" vertical="center"/>
    </xf>
    <xf numFmtId="164" fontId="2" fillId="0" borderId="39" xfId="0" applyNumberFormat="1" applyFont="1" applyBorder="1" applyAlignment="1" applyProtection="1">
      <alignment horizontal="center" vertical="center" wrapText="1"/>
    </xf>
    <xf numFmtId="0" fontId="0" fillId="0" borderId="39" xfId="0" applyBorder="1" applyAlignment="1" applyProtection="1">
      <alignment horizontal="center" vertical="top" wrapText="1"/>
    </xf>
    <xf numFmtId="0" fontId="2" fillId="0" borderId="0" xfId="0" applyFont="1" applyAlignment="1" applyProtection="1">
      <alignment horizontal="left" vertical="top" wrapText="1"/>
    </xf>
    <xf numFmtId="0" fontId="0" fillId="0" borderId="2" xfId="0" applyBorder="1" applyAlignment="1" applyProtection="1">
      <alignment horizontal="center" vertical="top" wrapText="1"/>
    </xf>
    <xf numFmtId="0" fontId="0" fillId="0" borderId="0" xfId="0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 wrapText="1"/>
    </xf>
    <xf numFmtId="0" fontId="0" fillId="0" borderId="39" xfId="0" applyBorder="1" applyAlignment="1" applyProtection="1">
      <alignment horizontal="left" vertical="top" wrapText="1"/>
    </xf>
    <xf numFmtId="14" fontId="2" fillId="0" borderId="39" xfId="0" applyNumberFormat="1" applyFont="1" applyBorder="1" applyAlignment="1" applyProtection="1">
      <alignment horizontal="left" vertical="center" wrapText="1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164" fontId="2" fillId="0" borderId="1" xfId="0" applyNumberFormat="1" applyFont="1" applyBorder="1" applyAlignment="1" applyProtection="1">
      <alignment horizontal="center" vertical="top" wrapText="1"/>
    </xf>
    <xf numFmtId="14" fontId="0" fillId="0" borderId="3" xfId="0" applyNumberFormat="1" applyBorder="1" applyAlignment="1" applyProtection="1">
      <alignment horizontal="left" vertical="top" wrapText="1"/>
    </xf>
    <xf numFmtId="164" fontId="2" fillId="0" borderId="3" xfId="0" applyNumberFormat="1" applyFont="1" applyBorder="1" applyAlignment="1" applyProtection="1">
      <alignment horizontal="center" vertical="top" wrapText="1"/>
    </xf>
    <xf numFmtId="164" fontId="2" fillId="0" borderId="39" xfId="0" applyNumberFormat="1" applyFont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 wrapText="1"/>
    </xf>
    <xf numFmtId="0" fontId="2" fillId="0" borderId="38" xfId="0" applyFont="1" applyBorder="1" applyAlignment="1" applyProtection="1">
      <alignment horizontal="left" vertical="top" wrapText="1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36" xfId="0" applyFont="1" applyBorder="1" applyAlignment="1" applyProtection="1">
      <alignment horizontal="left" vertical="top" wrapText="1"/>
      <protection locked="0"/>
    </xf>
    <xf numFmtId="0" fontId="0" fillId="0" borderId="33" xfId="0" applyBorder="1" applyAlignment="1" applyProtection="1">
      <alignment horizontal="left" vertical="top" wrapText="1"/>
      <protection locked="0"/>
    </xf>
    <xf numFmtId="0" fontId="0" fillId="0" borderId="35" xfId="0" applyBorder="1" applyAlignment="1" applyProtection="1">
      <alignment horizontal="left" vertical="top" wrapText="1"/>
      <protection locked="0"/>
    </xf>
    <xf numFmtId="0" fontId="0" fillId="0" borderId="37" xfId="0" applyBorder="1" applyAlignment="1" applyProtection="1">
      <alignment horizontal="left" vertical="top" wrapText="1"/>
      <protection locked="0"/>
    </xf>
    <xf numFmtId="0" fontId="0" fillId="0" borderId="38" xfId="0" applyBorder="1" applyAlignment="1" applyProtection="1">
      <alignment horizontal="left" vertical="top" wrapText="1"/>
      <protection locked="0"/>
    </xf>
    <xf numFmtId="0" fontId="0" fillId="0" borderId="23" xfId="0" applyBorder="1" applyAlignment="1" applyProtection="1">
      <alignment horizontal="left" vertical="top" wrapText="1"/>
      <protection locked="0"/>
    </xf>
    <xf numFmtId="0" fontId="0" fillId="0" borderId="36" xfId="0" applyBorder="1" applyAlignment="1" applyProtection="1">
      <alignment horizontal="left" vertical="top" wrapText="1"/>
      <protection locked="0"/>
    </xf>
    <xf numFmtId="14" fontId="0" fillId="0" borderId="12" xfId="0" applyNumberFormat="1" applyBorder="1" applyAlignment="1" applyProtection="1">
      <alignment horizontal="left" vertical="top" wrapText="1"/>
    </xf>
    <xf numFmtId="0" fontId="2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top" wrapText="1"/>
    </xf>
    <xf numFmtId="0" fontId="2" fillId="4" borderId="25" xfId="0" applyFont="1" applyFill="1" applyBorder="1" applyAlignment="1" applyProtection="1">
      <alignment horizontal="left" vertical="center" wrapText="1"/>
    </xf>
    <xf numFmtId="0" fontId="2" fillId="4" borderId="14" xfId="0" applyFont="1" applyFill="1" applyBorder="1" applyAlignment="1" applyProtection="1">
      <alignment horizontal="left" vertical="center" wrapText="1"/>
    </xf>
    <xf numFmtId="0" fontId="2" fillId="4" borderId="23" xfId="0" applyFont="1" applyFill="1" applyBorder="1" applyAlignment="1" applyProtection="1">
      <alignment horizontal="left" vertical="center" wrapText="1"/>
    </xf>
    <xf numFmtId="0" fontId="2" fillId="4" borderId="31" xfId="0" applyFont="1" applyFill="1" applyBorder="1" applyAlignment="1" applyProtection="1">
      <alignment horizontal="left" vertical="center" wrapText="1"/>
    </xf>
    <xf numFmtId="0" fontId="2" fillId="4" borderId="7" xfId="0" applyFont="1" applyFill="1" applyBorder="1" applyAlignment="1" applyProtection="1">
      <alignment horizontal="center" vertical="center" wrapText="1"/>
    </xf>
    <xf numFmtId="0" fontId="2" fillId="4" borderId="9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top" wrapText="1"/>
    </xf>
    <xf numFmtId="0" fontId="0" fillId="5" borderId="25" xfId="0" applyFill="1" applyBorder="1" applyAlignment="1" applyProtection="1">
      <alignment horizontal="left" vertical="center" wrapText="1"/>
    </xf>
    <xf numFmtId="0" fontId="0" fillId="5" borderId="14" xfId="0" applyFill="1" applyBorder="1" applyAlignment="1" applyProtection="1">
      <alignment horizontal="left" vertical="center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164" fontId="0" fillId="0" borderId="0" xfId="0" applyNumberFormat="1" applyFont="1" applyBorder="1" applyAlignment="1" applyProtection="1">
      <alignment horizontal="center" vertical="center" wrapText="1"/>
    </xf>
    <xf numFmtId="0" fontId="2" fillId="6" borderId="2" xfId="0" applyFont="1" applyFill="1" applyBorder="1" applyAlignment="1" applyProtection="1">
      <alignment horizontal="center" vertical="center" wrapText="1"/>
    </xf>
    <xf numFmtId="0" fontId="2" fillId="6" borderId="16" xfId="0" applyFont="1" applyFill="1" applyBorder="1" applyAlignment="1" applyProtection="1">
      <alignment horizontal="center" vertical="center" wrapText="1"/>
    </xf>
    <xf numFmtId="0" fontId="2" fillId="6" borderId="14" xfId="0" applyFont="1" applyFill="1" applyBorder="1" applyAlignment="1" applyProtection="1">
      <alignment horizontal="center" vertical="center" wrapText="1"/>
    </xf>
    <xf numFmtId="0" fontId="2" fillId="6" borderId="33" xfId="0" applyFont="1" applyFill="1" applyBorder="1" applyAlignment="1" applyProtection="1">
      <alignment horizontal="center" vertical="center" wrapText="1"/>
    </xf>
    <xf numFmtId="0" fontId="0" fillId="6" borderId="34" xfId="0" applyFill="1" applyBorder="1" applyAlignment="1" applyProtection="1">
      <alignment horizontal="center" vertical="center" wrapText="1"/>
    </xf>
    <xf numFmtId="0" fontId="0" fillId="6" borderId="35" xfId="0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top" wrapText="1"/>
      <protection locked="0"/>
    </xf>
    <xf numFmtId="0" fontId="0" fillId="0" borderId="5" xfId="0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horizontal="center" vertical="top" wrapText="1"/>
    </xf>
    <xf numFmtId="0" fontId="0" fillId="0" borderId="3" xfId="0" applyBorder="1" applyAlignment="1" applyProtection="1">
      <alignment horizontal="center" vertical="top" wrapText="1"/>
    </xf>
    <xf numFmtId="0" fontId="1" fillId="2" borderId="2" xfId="0" applyFont="1" applyFill="1" applyBorder="1" applyAlignment="1" applyProtection="1">
      <alignment horizontal="center" vertical="top" wrapText="1"/>
    </xf>
    <xf numFmtId="0" fontId="1" fillId="2" borderId="3" xfId="0" applyFont="1" applyFill="1" applyBorder="1" applyAlignment="1" applyProtection="1">
      <alignment horizontal="center" vertical="top" wrapText="1"/>
    </xf>
    <xf numFmtId="164" fontId="0" fillId="6" borderId="2" xfId="0" applyNumberFormat="1" applyFont="1" applyFill="1" applyBorder="1" applyAlignment="1" applyProtection="1">
      <alignment horizontal="center" vertical="top" wrapText="1"/>
    </xf>
    <xf numFmtId="164" fontId="0" fillId="6" borderId="3" xfId="0" applyNumberFormat="1" applyFont="1" applyFill="1" applyBorder="1" applyAlignment="1" applyProtection="1">
      <alignment horizontal="center" vertical="top" wrapText="1"/>
    </xf>
    <xf numFmtId="0" fontId="0" fillId="0" borderId="17" xfId="0" applyBorder="1" applyAlignment="1" applyProtection="1">
      <alignment horizontal="center" vertical="top" wrapText="1"/>
      <protection locked="0"/>
    </xf>
    <xf numFmtId="0" fontId="0" fillId="0" borderId="18" xfId="0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vertical="top" wrapText="1"/>
    </xf>
    <xf numFmtId="0" fontId="0" fillId="0" borderId="3" xfId="0" applyBorder="1" applyAlignment="1" applyProtection="1">
      <alignment vertical="top" wrapText="1"/>
    </xf>
    <xf numFmtId="164" fontId="0" fillId="2" borderId="2" xfId="0" applyNumberFormat="1" applyFont="1" applyFill="1" applyBorder="1" applyAlignment="1" applyProtection="1">
      <alignment horizontal="center" vertical="top" wrapText="1"/>
    </xf>
    <xf numFmtId="164" fontId="0" fillId="2" borderId="3" xfId="0" applyNumberFormat="1" applyFont="1" applyFill="1" applyBorder="1" applyAlignment="1" applyProtection="1">
      <alignment horizontal="center" vertical="top" wrapText="1"/>
    </xf>
    <xf numFmtId="0" fontId="0" fillId="3" borderId="25" xfId="0" applyFill="1" applyBorder="1" applyAlignment="1" applyProtection="1">
      <alignment horizontal="left" vertical="center" wrapText="1"/>
    </xf>
    <xf numFmtId="0" fontId="0" fillId="3" borderId="14" xfId="0" applyFill="1" applyBorder="1" applyAlignment="1" applyProtection="1">
      <alignment horizontal="left" vertical="center" wrapText="1"/>
    </xf>
    <xf numFmtId="0" fontId="0" fillId="3" borderId="26" xfId="0" applyFill="1" applyBorder="1" applyAlignment="1" applyProtection="1">
      <alignment horizontal="left" vertical="center" wrapText="1"/>
    </xf>
    <xf numFmtId="0" fontId="0" fillId="3" borderId="15" xfId="0" applyFill="1" applyBorder="1" applyAlignment="1" applyProtection="1">
      <alignment horizontal="left" vertical="center" wrapText="1"/>
    </xf>
    <xf numFmtId="164" fontId="0" fillId="0" borderId="40" xfId="0" applyNumberFormat="1" applyFont="1" applyBorder="1" applyAlignment="1" applyProtection="1">
      <alignment horizontal="center" vertical="center" wrapText="1"/>
    </xf>
    <xf numFmtId="164" fontId="0" fillId="0" borderId="41" xfId="0" applyNumberFormat="1" applyFont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top" wrapText="1"/>
    </xf>
    <xf numFmtId="0" fontId="0" fillId="2" borderId="3" xfId="0" applyFont="1" applyFill="1" applyBorder="1" applyAlignment="1" applyProtection="1">
      <alignment horizontal="center" vertical="top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3" xfId="0" applyFont="1" applyFill="1" applyBorder="1" applyAlignment="1" applyProtection="1">
      <alignment horizontal="center" vertical="top" wrapText="1"/>
    </xf>
    <xf numFmtId="0" fontId="0" fillId="0" borderId="2" xfId="0" applyBorder="1" applyAlignment="1" applyProtection="1">
      <alignment vertical="center" wrapText="1"/>
    </xf>
    <xf numFmtId="0" fontId="0" fillId="0" borderId="3" xfId="0" applyBorder="1" applyAlignment="1" applyProtection="1">
      <alignment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top" wrapText="1"/>
    </xf>
    <xf numFmtId="0" fontId="0" fillId="0" borderId="19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0" fillId="6" borderId="10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2" borderId="12" xfId="0" applyFont="1" applyFill="1" applyBorder="1" applyAlignment="1" applyProtection="1">
      <alignment horizontal="center" vertical="top" wrapText="1"/>
    </xf>
    <xf numFmtId="0" fontId="0" fillId="2" borderId="13" xfId="0" applyFont="1" applyFill="1" applyBorder="1" applyAlignment="1" applyProtection="1">
      <alignment horizontal="center" vertical="top" wrapText="1"/>
    </xf>
    <xf numFmtId="164" fontId="0" fillId="6" borderId="10" xfId="0" applyNumberFormat="1" applyFont="1" applyFill="1" applyBorder="1" applyAlignment="1" applyProtection="1">
      <alignment horizontal="center" vertical="center" wrapText="1"/>
    </xf>
    <xf numFmtId="164" fontId="0" fillId="6" borderId="14" xfId="0" applyNumberFormat="1" applyFont="1" applyFill="1" applyBorder="1" applyAlignment="1" applyProtection="1">
      <alignment horizontal="center" vertical="center" wrapText="1"/>
    </xf>
    <xf numFmtId="164" fontId="0" fillId="6" borderId="11" xfId="0" applyNumberFormat="1" applyFont="1" applyFill="1" applyBorder="1" applyAlignment="1" applyProtection="1">
      <alignment horizontal="center" vertical="center" wrapText="1"/>
    </xf>
    <xf numFmtId="164" fontId="0" fillId="6" borderId="15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left" vertical="center" wrapText="1"/>
    </xf>
    <xf numFmtId="0" fontId="0" fillId="0" borderId="8" xfId="0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9" xfId="0" applyFont="1" applyFill="1" applyBorder="1" applyAlignment="1" applyProtection="1">
      <alignment horizontal="left" vertical="center" wrapText="1"/>
      <protection locked="0"/>
    </xf>
    <xf numFmtId="0" fontId="2" fillId="0" borderId="33" xfId="0" applyFont="1" applyBorder="1" applyAlignment="1" applyProtection="1">
      <alignment horizontal="left" wrapText="1" shrinkToFit="1"/>
      <protection locked="0"/>
    </xf>
    <xf numFmtId="0" fontId="2" fillId="0" borderId="34" xfId="0" applyFont="1" applyBorder="1" applyAlignment="1" applyProtection="1">
      <alignment horizontal="left" wrapText="1" shrinkToFit="1"/>
      <protection locked="0"/>
    </xf>
    <xf numFmtId="0" fontId="2" fillId="0" borderId="35" xfId="0" applyFont="1" applyBorder="1" applyAlignment="1" applyProtection="1">
      <alignment horizontal="left" wrapText="1" shrinkToFit="1"/>
      <protection locked="0"/>
    </xf>
    <xf numFmtId="0" fontId="0" fillId="0" borderId="28" xfId="0" applyFill="1" applyBorder="1" applyAlignment="1" applyProtection="1">
      <alignment horizontal="center" vertical="center" wrapText="1"/>
      <protection locked="0"/>
    </xf>
    <xf numFmtId="0" fontId="0" fillId="0" borderId="18" xfId="0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center" vertical="top" wrapText="1"/>
    </xf>
    <xf numFmtId="0" fontId="4" fillId="0" borderId="0" xfId="0" applyFont="1" applyAlignment="1" applyProtection="1">
      <alignment horizontal="center" vertical="top" wrapText="1"/>
    </xf>
    <xf numFmtId="0" fontId="0" fillId="0" borderId="19" xfId="0" applyBorder="1" applyAlignment="1" applyProtection="1">
      <alignment horizontal="left" vertical="top" wrapText="1"/>
    </xf>
    <xf numFmtId="0" fontId="0" fillId="0" borderId="30" xfId="0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 wrapText="1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16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</xf>
    <xf numFmtId="0" fontId="2" fillId="4" borderId="27" xfId="0" applyFont="1" applyFill="1" applyBorder="1" applyAlignment="1" applyProtection="1">
      <alignment horizontal="center" vertical="top" wrapText="1"/>
    </xf>
    <xf numFmtId="0" fontId="2" fillId="4" borderId="5" xfId="0" applyFont="1" applyFill="1" applyBorder="1" applyAlignment="1" applyProtection="1">
      <alignment horizontal="center" vertical="top" wrapText="1"/>
    </xf>
    <xf numFmtId="0" fontId="0" fillId="3" borderId="24" xfId="0" applyFill="1" applyBorder="1" applyAlignment="1" applyProtection="1">
      <alignment horizontal="left" vertical="top" wrapText="1"/>
    </xf>
    <xf numFmtId="0" fontId="0" fillId="3" borderId="3" xfId="0" applyFill="1" applyBorder="1" applyAlignment="1" applyProtection="1">
      <alignment horizontal="left" vertical="top" wrapText="1"/>
    </xf>
    <xf numFmtId="0" fontId="0" fillId="3" borderId="24" xfId="0" applyFill="1" applyBorder="1" applyAlignment="1" applyProtection="1">
      <alignment horizontal="left" vertical="center" wrapText="1"/>
    </xf>
    <xf numFmtId="0" fontId="0" fillId="3" borderId="3" xfId="0" applyFill="1" applyBorder="1" applyAlignment="1" applyProtection="1">
      <alignment horizontal="left" vertical="center" wrapText="1"/>
    </xf>
  </cellXfs>
  <cellStyles count="1">
    <cellStyle name="Standard" xfId="0" builtinId="0"/>
  </cellStyles>
  <dxfs count="3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13</xdr:row>
      <xdr:rowOff>180976</xdr:rowOff>
    </xdr:from>
    <xdr:to>
      <xdr:col>1</xdr:col>
      <xdr:colOff>895350</xdr:colOff>
      <xdr:row>15</xdr:row>
      <xdr:rowOff>38100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476500" y="3333751"/>
          <a:ext cx="323850" cy="295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: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3"/>
  <sheetViews>
    <sheetView workbookViewId="0"/>
  </sheetViews>
  <sheetFormatPr baseColWidth="10" defaultRowHeight="15" x14ac:dyDescent="0.25"/>
  <cols>
    <col min="1" max="1" width="52.28515625" style="1" bestFit="1" customWidth="1"/>
    <col min="2" max="2" width="120.7109375" style="1" customWidth="1"/>
    <col min="3" max="3" width="17.85546875" style="1" bestFit="1" customWidth="1"/>
    <col min="4" max="16384" width="11.42578125" style="1"/>
  </cols>
  <sheetData>
    <row r="1" spans="1:3" x14ac:dyDescent="0.25">
      <c r="A1" s="1" t="s">
        <v>46</v>
      </c>
    </row>
    <row r="2" spans="1:3" x14ac:dyDescent="0.25">
      <c r="A2" s="1" t="s">
        <v>47</v>
      </c>
      <c r="B2" s="1">
        <v>449</v>
      </c>
      <c r="C2" s="1" t="s">
        <v>48</v>
      </c>
    </row>
    <row r="3" spans="1:3" x14ac:dyDescent="0.25">
      <c r="A3" s="1" t="s">
        <v>49</v>
      </c>
      <c r="B3" s="1">
        <v>449</v>
      </c>
      <c r="C3" s="1" t="s">
        <v>48</v>
      </c>
    </row>
    <row r="4" spans="1:3" x14ac:dyDescent="0.25">
      <c r="A4" s="1" t="s">
        <v>50</v>
      </c>
      <c r="B4" s="1">
        <v>449</v>
      </c>
      <c r="C4" s="1" t="s">
        <v>48</v>
      </c>
    </row>
    <row r="5" spans="1:3" x14ac:dyDescent="0.25">
      <c r="A5" s="1" t="s">
        <v>51</v>
      </c>
      <c r="B5" s="1">
        <v>449</v>
      </c>
      <c r="C5" s="1" t="s">
        <v>48</v>
      </c>
    </row>
    <row r="6" spans="1:3" x14ac:dyDescent="0.25">
      <c r="A6" s="1" t="s">
        <v>52</v>
      </c>
      <c r="B6" s="1" t="s">
        <v>181</v>
      </c>
      <c r="C6" s="1" t="s">
        <v>48</v>
      </c>
    </row>
    <row r="7" spans="1:3" x14ac:dyDescent="0.25">
      <c r="A7" s="1" t="s">
        <v>53</v>
      </c>
      <c r="B7" s="1" t="s">
        <v>181</v>
      </c>
      <c r="C7" s="1" t="s">
        <v>48</v>
      </c>
    </row>
    <row r="8" spans="1:3" x14ac:dyDescent="0.25">
      <c r="A8" s="1" t="s">
        <v>54</v>
      </c>
      <c r="B8" s="1" t="s">
        <v>182</v>
      </c>
      <c r="C8" s="1" t="s">
        <v>55</v>
      </c>
    </row>
    <row r="9" spans="1:3" x14ac:dyDescent="0.25">
      <c r="A9" s="1" t="s">
        <v>18</v>
      </c>
      <c r="B9" s="1" t="s">
        <v>176</v>
      </c>
      <c r="C9" s="1" t="s">
        <v>19</v>
      </c>
    </row>
    <row r="10" spans="1:3" x14ac:dyDescent="0.25">
      <c r="A10" s="1" t="s">
        <v>14</v>
      </c>
      <c r="B10" s="1" t="s">
        <v>7</v>
      </c>
      <c r="C10" s="1" t="s">
        <v>15</v>
      </c>
    </row>
    <row r="11" spans="1:3" x14ac:dyDescent="0.25">
      <c r="A11" s="1" t="s">
        <v>73</v>
      </c>
      <c r="B11" s="1" t="s">
        <v>74</v>
      </c>
      <c r="C11" s="1" t="s">
        <v>24</v>
      </c>
    </row>
    <row r="12" spans="1:3" x14ac:dyDescent="0.25">
      <c r="A12" s="1" t="s">
        <v>6</v>
      </c>
      <c r="B12" s="1" t="s">
        <v>7</v>
      </c>
    </row>
    <row r="13" spans="1:3" x14ac:dyDescent="0.25">
      <c r="A13" s="1" t="s">
        <v>10</v>
      </c>
      <c r="B13" s="1" t="s">
        <v>175</v>
      </c>
    </row>
    <row r="14" spans="1:3" x14ac:dyDescent="0.25">
      <c r="A14" s="1" t="s">
        <v>29</v>
      </c>
      <c r="B14" s="1" t="s">
        <v>30</v>
      </c>
      <c r="C14" s="1" t="s">
        <v>24</v>
      </c>
    </row>
    <row r="15" spans="1:3" x14ac:dyDescent="0.25">
      <c r="A15" s="1" t="s">
        <v>45</v>
      </c>
      <c r="B15" s="1" t="s">
        <v>34</v>
      </c>
      <c r="C15" s="1" t="s">
        <v>24</v>
      </c>
    </row>
    <row r="16" spans="1:3" x14ac:dyDescent="0.25">
      <c r="A16" s="1" t="s">
        <v>42</v>
      </c>
      <c r="B16" s="1" t="s">
        <v>43</v>
      </c>
      <c r="C16" s="1" t="s">
        <v>24</v>
      </c>
    </row>
    <row r="17" spans="1:3" x14ac:dyDescent="0.25">
      <c r="A17" s="1" t="s">
        <v>38</v>
      </c>
      <c r="B17" s="1" t="s">
        <v>39</v>
      </c>
      <c r="C17" s="1" t="s">
        <v>24</v>
      </c>
    </row>
    <row r="18" spans="1:3" x14ac:dyDescent="0.25">
      <c r="A18" s="1" t="s">
        <v>33</v>
      </c>
      <c r="B18" s="1" t="s">
        <v>34</v>
      </c>
      <c r="C18" s="1" t="s">
        <v>24</v>
      </c>
    </row>
    <row r="19" spans="1:3" x14ac:dyDescent="0.25">
      <c r="A19" s="1" t="s">
        <v>44</v>
      </c>
      <c r="B19" s="1" t="s">
        <v>34</v>
      </c>
      <c r="C19" s="1" t="s">
        <v>24</v>
      </c>
    </row>
    <row r="20" spans="1:3" x14ac:dyDescent="0.25">
      <c r="A20" s="1" t="s">
        <v>36</v>
      </c>
      <c r="B20" s="1" t="s">
        <v>37</v>
      </c>
      <c r="C20" s="1" t="s">
        <v>24</v>
      </c>
    </row>
    <row r="21" spans="1:3" x14ac:dyDescent="0.25">
      <c r="A21" s="1" t="s">
        <v>31</v>
      </c>
      <c r="B21" s="1" t="s">
        <v>32</v>
      </c>
      <c r="C21" s="1" t="s">
        <v>24</v>
      </c>
    </row>
    <row r="22" spans="1:3" x14ac:dyDescent="0.25">
      <c r="A22" s="1" t="s">
        <v>35</v>
      </c>
      <c r="B22" s="1">
        <v>2608</v>
      </c>
      <c r="C22" s="1" t="s">
        <v>24</v>
      </c>
    </row>
    <row r="23" spans="1:3" x14ac:dyDescent="0.25">
      <c r="A23" s="1" t="s">
        <v>40</v>
      </c>
      <c r="B23" s="1" t="s">
        <v>41</v>
      </c>
      <c r="C23" s="1" t="s">
        <v>24</v>
      </c>
    </row>
    <row r="24" spans="1:3" x14ac:dyDescent="0.25">
      <c r="A24" s="1" t="s">
        <v>80</v>
      </c>
      <c r="B24" s="1" t="s">
        <v>81</v>
      </c>
      <c r="C24" s="1" t="s">
        <v>24</v>
      </c>
    </row>
    <row r="25" spans="1:3" x14ac:dyDescent="0.25">
      <c r="A25" s="1" t="s">
        <v>8</v>
      </c>
      <c r="B25" s="1" t="s">
        <v>174</v>
      </c>
    </row>
    <row r="26" spans="1:3" x14ac:dyDescent="0.25">
      <c r="A26" s="1" t="s">
        <v>9</v>
      </c>
      <c r="B26" s="1" t="s">
        <v>7</v>
      </c>
    </row>
    <row r="27" spans="1:3" x14ac:dyDescent="0.25">
      <c r="A27" s="1" t="s">
        <v>20</v>
      </c>
      <c r="B27" s="1" t="s">
        <v>176</v>
      </c>
      <c r="C27" s="1" t="s">
        <v>19</v>
      </c>
    </row>
    <row r="28" spans="1:3" x14ac:dyDescent="0.25">
      <c r="A28" s="1" t="s">
        <v>16</v>
      </c>
      <c r="B28" s="1" t="s">
        <v>7</v>
      </c>
    </row>
    <row r="29" spans="1:3" x14ac:dyDescent="0.25">
      <c r="A29" s="1" t="s">
        <v>2</v>
      </c>
      <c r="B29" s="1">
        <v>0</v>
      </c>
    </row>
    <row r="30" spans="1:3" x14ac:dyDescent="0.25">
      <c r="A30" s="1" t="s">
        <v>97</v>
      </c>
      <c r="B30" s="1" t="s">
        <v>193</v>
      </c>
      <c r="C30" s="1" t="s">
        <v>98</v>
      </c>
    </row>
    <row r="31" spans="1:3" x14ac:dyDescent="0.25">
      <c r="A31" s="1" t="s">
        <v>5</v>
      </c>
      <c r="B31" s="1" t="s">
        <v>173</v>
      </c>
    </row>
    <row r="32" spans="1:3" x14ac:dyDescent="0.25">
      <c r="A32" s="1" t="s">
        <v>21</v>
      </c>
      <c r="B32" s="1" t="s">
        <v>177</v>
      </c>
    </row>
    <row r="33" spans="1:3" x14ac:dyDescent="0.25">
      <c r="A33" s="1" t="s">
        <v>0</v>
      </c>
      <c r="B33" s="1" t="s">
        <v>172</v>
      </c>
      <c r="C33" s="1" t="s">
        <v>1</v>
      </c>
    </row>
    <row r="34" spans="1:3" x14ac:dyDescent="0.25">
      <c r="A34" s="1" t="s">
        <v>56</v>
      </c>
      <c r="B34" s="1" t="s">
        <v>183</v>
      </c>
      <c r="C34" s="1" t="s">
        <v>24</v>
      </c>
    </row>
    <row r="35" spans="1:3" x14ac:dyDescent="0.25">
      <c r="A35" s="1" t="s">
        <v>57</v>
      </c>
      <c r="B35" s="1" t="s">
        <v>184</v>
      </c>
      <c r="C35" s="1" t="s">
        <v>24</v>
      </c>
    </row>
    <row r="36" spans="1:3" x14ac:dyDescent="0.25">
      <c r="A36" s="1" t="s">
        <v>58</v>
      </c>
      <c r="B36" s="1">
        <v>5527996873133</v>
      </c>
      <c r="C36" s="1" t="s">
        <v>24</v>
      </c>
    </row>
    <row r="37" spans="1:3" x14ac:dyDescent="0.25">
      <c r="A37" s="1" t="s">
        <v>59</v>
      </c>
      <c r="B37" s="1" t="s">
        <v>185</v>
      </c>
      <c r="C37" s="1" t="s">
        <v>24</v>
      </c>
    </row>
    <row r="38" spans="1:3" x14ac:dyDescent="0.25">
      <c r="A38" s="1" t="s">
        <v>62</v>
      </c>
      <c r="B38" s="1" t="s">
        <v>187</v>
      </c>
      <c r="C38" s="1" t="s">
        <v>24</v>
      </c>
    </row>
    <row r="39" spans="1:3" x14ac:dyDescent="0.25">
      <c r="A39" s="1" t="s">
        <v>75</v>
      </c>
      <c r="B39" s="1" t="s">
        <v>76</v>
      </c>
      <c r="C39" s="1" t="s">
        <v>24</v>
      </c>
    </row>
    <row r="40" spans="1:3" x14ac:dyDescent="0.25">
      <c r="A40" s="1" t="s">
        <v>63</v>
      </c>
      <c r="B40" s="1" t="s">
        <v>64</v>
      </c>
      <c r="C40" s="1" t="s">
        <v>24</v>
      </c>
    </row>
    <row r="41" spans="1:3" x14ac:dyDescent="0.25">
      <c r="A41" s="1" t="s">
        <v>82</v>
      </c>
      <c r="B41" s="1" t="s">
        <v>64</v>
      </c>
    </row>
    <row r="42" spans="1:3" x14ac:dyDescent="0.25">
      <c r="A42" s="1" t="s">
        <v>65</v>
      </c>
      <c r="B42" s="1" t="s">
        <v>66</v>
      </c>
      <c r="C42" s="1" t="s">
        <v>24</v>
      </c>
    </row>
    <row r="43" spans="1:3" x14ac:dyDescent="0.25">
      <c r="A43" s="1" t="s">
        <v>83</v>
      </c>
      <c r="B43" s="1" t="s">
        <v>84</v>
      </c>
    </row>
    <row r="44" spans="1:3" x14ac:dyDescent="0.25">
      <c r="A44" s="1" t="s">
        <v>67</v>
      </c>
      <c r="B44" s="1" t="s">
        <v>68</v>
      </c>
      <c r="C44" s="1" t="s">
        <v>24</v>
      </c>
    </row>
    <row r="45" spans="1:3" x14ac:dyDescent="0.25">
      <c r="A45" s="1" t="s">
        <v>85</v>
      </c>
      <c r="B45" s="1" t="s">
        <v>68</v>
      </c>
    </row>
    <row r="46" spans="1:3" x14ac:dyDescent="0.25">
      <c r="A46" s="1" t="s">
        <v>69</v>
      </c>
      <c r="B46" s="1" t="s">
        <v>70</v>
      </c>
      <c r="C46" s="1" t="s">
        <v>24</v>
      </c>
    </row>
    <row r="47" spans="1:3" x14ac:dyDescent="0.25">
      <c r="A47" s="1" t="s">
        <v>86</v>
      </c>
      <c r="B47" s="1" t="s">
        <v>70</v>
      </c>
    </row>
    <row r="48" spans="1:3" x14ac:dyDescent="0.25">
      <c r="A48" s="1" t="s">
        <v>71</v>
      </c>
      <c r="B48" s="1" t="s">
        <v>72</v>
      </c>
      <c r="C48" s="1" t="s">
        <v>24</v>
      </c>
    </row>
    <row r="49" spans="1:3" x14ac:dyDescent="0.25">
      <c r="A49" s="1" t="s">
        <v>87</v>
      </c>
      <c r="B49" s="1" t="s">
        <v>72</v>
      </c>
    </row>
    <row r="50" spans="1:3" x14ac:dyDescent="0.25">
      <c r="A50" s="1" t="s">
        <v>61</v>
      </c>
      <c r="B50" s="1" t="s">
        <v>186</v>
      </c>
      <c r="C50" s="1" t="s">
        <v>24</v>
      </c>
    </row>
    <row r="51" spans="1:3" x14ac:dyDescent="0.25">
      <c r="A51" s="1" t="s">
        <v>60</v>
      </c>
      <c r="B51" s="1">
        <v>208</v>
      </c>
      <c r="C51" s="1" t="s">
        <v>24</v>
      </c>
    </row>
    <row r="52" spans="1:3" x14ac:dyDescent="0.25">
      <c r="A52" s="1" t="s">
        <v>113</v>
      </c>
    </row>
    <row r="53" spans="1:3" x14ac:dyDescent="0.25">
      <c r="A53" s="1" t="s">
        <v>17</v>
      </c>
      <c r="B53" s="1" t="s">
        <v>7</v>
      </c>
    </row>
    <row r="54" spans="1:3" x14ac:dyDescent="0.25">
      <c r="A54" s="1" t="s">
        <v>168</v>
      </c>
      <c r="B54" s="1" t="s">
        <v>169</v>
      </c>
    </row>
    <row r="55" spans="1:3" x14ac:dyDescent="0.25">
      <c r="A55" s="1" t="s">
        <v>3</v>
      </c>
      <c r="B55" s="1" t="s">
        <v>4</v>
      </c>
    </row>
    <row r="56" spans="1:3" x14ac:dyDescent="0.25">
      <c r="A56" s="1" t="s">
        <v>22</v>
      </c>
      <c r="B56" s="1" t="s">
        <v>7</v>
      </c>
    </row>
    <row r="57" spans="1:3" x14ac:dyDescent="0.25">
      <c r="A57" s="1" t="s">
        <v>11</v>
      </c>
      <c r="B57" s="1" t="s">
        <v>166</v>
      </c>
    </row>
    <row r="58" spans="1:3" x14ac:dyDescent="0.25">
      <c r="A58" s="1" t="s">
        <v>96</v>
      </c>
      <c r="B58" s="1" t="s">
        <v>176</v>
      </c>
      <c r="C58" s="1" t="s">
        <v>55</v>
      </c>
    </row>
    <row r="59" spans="1:3" x14ac:dyDescent="0.25">
      <c r="A59" s="1" t="s">
        <v>132</v>
      </c>
    </row>
    <row r="60" spans="1:3" x14ac:dyDescent="0.25">
      <c r="A60" s="1" t="s">
        <v>133</v>
      </c>
    </row>
    <row r="61" spans="1:3" x14ac:dyDescent="0.25">
      <c r="A61" s="1" t="s">
        <v>134</v>
      </c>
    </row>
    <row r="62" spans="1:3" x14ac:dyDescent="0.25">
      <c r="A62" s="1" t="s">
        <v>135</v>
      </c>
    </row>
    <row r="63" spans="1:3" x14ac:dyDescent="0.25">
      <c r="A63" s="1" t="s">
        <v>136</v>
      </c>
    </row>
    <row r="64" spans="1:3" x14ac:dyDescent="0.25">
      <c r="A64" s="1" t="s">
        <v>109</v>
      </c>
      <c r="B64" s="1" t="s">
        <v>30</v>
      </c>
      <c r="C64" s="1" t="s">
        <v>24</v>
      </c>
    </row>
    <row r="65" spans="1:3" x14ac:dyDescent="0.25">
      <c r="A65" s="1" t="s">
        <v>108</v>
      </c>
      <c r="B65" s="1" t="s">
        <v>81</v>
      </c>
      <c r="C65" s="1" t="s">
        <v>24</v>
      </c>
    </row>
    <row r="66" spans="1:3" x14ac:dyDescent="0.25">
      <c r="A66" s="1" t="s">
        <v>112</v>
      </c>
      <c r="B66" s="1" t="s">
        <v>200</v>
      </c>
      <c r="C66" s="1" t="s">
        <v>24</v>
      </c>
    </row>
    <row r="67" spans="1:3" x14ac:dyDescent="0.25">
      <c r="A67" s="1" t="s">
        <v>93</v>
      </c>
      <c r="B67" s="1" t="s">
        <v>192</v>
      </c>
      <c r="C67" s="1" t="s">
        <v>24</v>
      </c>
    </row>
    <row r="68" spans="1:3" x14ac:dyDescent="0.25">
      <c r="A68" s="1" t="s">
        <v>110</v>
      </c>
      <c r="B68" s="1" t="s">
        <v>198</v>
      </c>
      <c r="C68" s="1" t="s">
        <v>24</v>
      </c>
    </row>
    <row r="69" spans="1:3" x14ac:dyDescent="0.25">
      <c r="A69" s="1" t="s">
        <v>111</v>
      </c>
      <c r="B69" s="1" t="s">
        <v>199</v>
      </c>
      <c r="C69" s="1" t="s">
        <v>24</v>
      </c>
    </row>
    <row r="70" spans="1:3" x14ac:dyDescent="0.25">
      <c r="A70" s="1" t="s">
        <v>88</v>
      </c>
      <c r="B70" s="1" t="s">
        <v>188</v>
      </c>
      <c r="C70" s="1" t="s">
        <v>24</v>
      </c>
    </row>
    <row r="71" spans="1:3" x14ac:dyDescent="0.25">
      <c r="A71" s="1" t="s">
        <v>92</v>
      </c>
      <c r="B71" s="1" t="s">
        <v>191</v>
      </c>
      <c r="C71" s="1" t="s">
        <v>24</v>
      </c>
    </row>
    <row r="72" spans="1:3" x14ac:dyDescent="0.25">
      <c r="A72" s="1" t="s">
        <v>91</v>
      </c>
      <c r="B72" s="1">
        <v>37115</v>
      </c>
      <c r="C72" s="1" t="s">
        <v>24</v>
      </c>
    </row>
    <row r="73" spans="1:3" x14ac:dyDescent="0.25">
      <c r="A73" s="1" t="s">
        <v>90</v>
      </c>
      <c r="B73" s="1" t="s">
        <v>190</v>
      </c>
      <c r="C73" s="1" t="s">
        <v>24</v>
      </c>
    </row>
    <row r="74" spans="1:3" x14ac:dyDescent="0.25">
      <c r="A74" s="1" t="s">
        <v>89</v>
      </c>
      <c r="B74" s="1" t="s">
        <v>189</v>
      </c>
      <c r="C74" s="1" t="s">
        <v>24</v>
      </c>
    </row>
    <row r="75" spans="1:3" x14ac:dyDescent="0.25">
      <c r="A75" s="1" t="s">
        <v>95</v>
      </c>
      <c r="B75" s="1" t="s">
        <v>187</v>
      </c>
      <c r="C75" s="1" t="s">
        <v>24</v>
      </c>
    </row>
    <row r="76" spans="1:3" x14ac:dyDescent="0.25">
      <c r="A76" s="1" t="s">
        <v>94</v>
      </c>
      <c r="B76" s="1" t="s">
        <v>183</v>
      </c>
      <c r="C76" s="1" t="s">
        <v>24</v>
      </c>
    </row>
    <row r="77" spans="1:3" x14ac:dyDescent="0.25">
      <c r="A77" s="1" t="s">
        <v>102</v>
      </c>
      <c r="B77" s="1" t="s">
        <v>81</v>
      </c>
    </row>
    <row r="78" spans="1:3" x14ac:dyDescent="0.25">
      <c r="A78" s="1" t="s">
        <v>103</v>
      </c>
      <c r="B78" s="1" t="s">
        <v>195</v>
      </c>
    </row>
    <row r="79" spans="1:3" x14ac:dyDescent="0.25">
      <c r="A79" s="1" t="s">
        <v>104</v>
      </c>
      <c r="B79" s="1" t="s">
        <v>190</v>
      </c>
    </row>
    <row r="80" spans="1:3" x14ac:dyDescent="0.25">
      <c r="A80" s="1" t="s">
        <v>105</v>
      </c>
      <c r="B80" s="1" t="s">
        <v>196</v>
      </c>
    </row>
    <row r="81" spans="1:3" x14ac:dyDescent="0.25">
      <c r="A81" s="1" t="s">
        <v>106</v>
      </c>
    </row>
    <row r="82" spans="1:3" x14ac:dyDescent="0.25">
      <c r="A82" s="1" t="s">
        <v>107</v>
      </c>
      <c r="B82" s="1" t="s">
        <v>197</v>
      </c>
    </row>
    <row r="83" spans="1:3" x14ac:dyDescent="0.25">
      <c r="A83" s="1" t="s">
        <v>25</v>
      </c>
      <c r="B83" s="1" t="s">
        <v>179</v>
      </c>
      <c r="C83" s="1" t="s">
        <v>24</v>
      </c>
    </row>
    <row r="84" spans="1:3" x14ac:dyDescent="0.25">
      <c r="A84" s="1" t="s">
        <v>28</v>
      </c>
    </row>
    <row r="85" spans="1:3" x14ac:dyDescent="0.25">
      <c r="A85" s="1" t="s">
        <v>27</v>
      </c>
      <c r="B85" s="1">
        <v>16518</v>
      </c>
    </row>
    <row r="86" spans="1:3" x14ac:dyDescent="0.25">
      <c r="A86" s="1" t="s">
        <v>77</v>
      </c>
      <c r="C86" s="1" t="s">
        <v>24</v>
      </c>
    </row>
    <row r="87" spans="1:3" x14ac:dyDescent="0.25">
      <c r="A87" s="1" t="s">
        <v>23</v>
      </c>
      <c r="B87" s="1" t="s">
        <v>178</v>
      </c>
      <c r="C87" s="1" t="s">
        <v>24</v>
      </c>
    </row>
    <row r="88" spans="1:3" x14ac:dyDescent="0.25">
      <c r="A88" s="1" t="s">
        <v>26</v>
      </c>
      <c r="B88" s="1" t="s">
        <v>180</v>
      </c>
    </row>
    <row r="89" spans="1:3" x14ac:dyDescent="0.25">
      <c r="A89" s="1" t="s">
        <v>99</v>
      </c>
      <c r="B89" s="1" t="s">
        <v>81</v>
      </c>
      <c r="C89" s="1" t="s">
        <v>24</v>
      </c>
    </row>
    <row r="90" spans="1:3" x14ac:dyDescent="0.25">
      <c r="A90" s="1" t="s">
        <v>100</v>
      </c>
      <c r="B90" s="1" t="s">
        <v>30</v>
      </c>
      <c r="C90" s="1" t="s">
        <v>24</v>
      </c>
    </row>
    <row r="91" spans="1:3" x14ac:dyDescent="0.25">
      <c r="A91" s="1" t="s">
        <v>101</v>
      </c>
      <c r="B91" s="1" t="s">
        <v>194</v>
      </c>
      <c r="C91" s="1" t="s">
        <v>24</v>
      </c>
    </row>
    <row r="92" spans="1:3" x14ac:dyDescent="0.25">
      <c r="A92" s="1" t="s">
        <v>12</v>
      </c>
      <c r="B92" s="1" t="s">
        <v>13</v>
      </c>
    </row>
    <row r="93" spans="1:3" x14ac:dyDescent="0.25">
      <c r="A93" s="1" t="s">
        <v>78</v>
      </c>
      <c r="B93" s="1" t="s">
        <v>79</v>
      </c>
      <c r="C93" s="1" t="s">
        <v>24</v>
      </c>
    </row>
  </sheetData>
  <sortState ref="A1:C93">
    <sortCondition ref="A1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02"/>
  <sheetViews>
    <sheetView showGridLines="0" tabSelected="1" zoomScale="82" zoomScaleNormal="82" workbookViewId="0">
      <selection activeCell="M19" sqref="M19"/>
    </sheetView>
  </sheetViews>
  <sheetFormatPr baseColWidth="10" defaultRowHeight="15" x14ac:dyDescent="0.25"/>
  <cols>
    <col min="1" max="1" width="28.5703125" style="2" customWidth="1"/>
    <col min="2" max="2" width="20.85546875" style="2" customWidth="1"/>
    <col min="3" max="3" width="12.140625" style="3" customWidth="1"/>
    <col min="4" max="4" width="8.7109375" style="2" customWidth="1"/>
    <col min="5" max="5" width="20.140625" style="3" customWidth="1"/>
    <col min="6" max="6" width="19" style="2" customWidth="1"/>
    <col min="7" max="7" width="14" style="2" customWidth="1"/>
    <col min="8" max="9" width="25" style="2" customWidth="1"/>
    <col min="10" max="10" width="2.7109375" style="2" customWidth="1"/>
    <col min="11" max="11" width="42" style="2" customWidth="1"/>
    <col min="12" max="12" width="21.7109375" style="2" customWidth="1"/>
    <col min="13" max="13" width="20.140625" style="2" customWidth="1"/>
    <col min="14" max="16384" width="11.42578125" style="2"/>
  </cols>
  <sheetData>
    <row r="1" spans="1:13" s="29" customFormat="1" x14ac:dyDescent="0.25">
      <c r="A1" s="75"/>
      <c r="B1" s="75"/>
      <c r="C1" s="75"/>
      <c r="D1" s="75"/>
      <c r="E1" s="75"/>
      <c r="F1" s="75"/>
      <c r="G1" s="75"/>
      <c r="H1" s="34"/>
      <c r="I1" s="34"/>
      <c r="J1" s="34"/>
      <c r="K1" s="84" t="s">
        <v>161</v>
      </c>
      <c r="L1" s="85"/>
      <c r="M1" s="86"/>
    </row>
    <row r="2" spans="1:13" ht="20.25" customHeight="1" thickBot="1" x14ac:dyDescent="0.3">
      <c r="A2" s="177" t="s">
        <v>64</v>
      </c>
      <c r="B2" s="177"/>
      <c r="C2" s="177"/>
      <c r="D2" s="177"/>
      <c r="E2" s="177"/>
      <c r="F2" s="177"/>
      <c r="G2" s="177"/>
      <c r="H2" s="65"/>
      <c r="I2" s="34"/>
      <c r="J2" s="34"/>
      <c r="K2" s="87"/>
      <c r="L2" s="88"/>
      <c r="M2" s="89"/>
    </row>
    <row r="3" spans="1:13" s="3" customFormat="1" ht="15.75" customHeight="1" thickBot="1" x14ac:dyDescent="0.3">
      <c r="A3" s="35"/>
      <c r="B3" s="35"/>
      <c r="C3" s="35"/>
      <c r="D3" s="35"/>
      <c r="E3" s="35"/>
      <c r="F3" s="35"/>
      <c r="G3" s="35"/>
      <c r="H3" s="35"/>
      <c r="I3" s="34"/>
      <c r="J3" s="34"/>
      <c r="K3" s="179" t="s">
        <v>138</v>
      </c>
      <c r="L3" s="180"/>
      <c r="M3" s="33"/>
    </row>
    <row r="4" spans="1:13" ht="15.75" thickBot="1" x14ac:dyDescent="0.3">
      <c r="A4" s="75"/>
      <c r="B4" s="75"/>
      <c r="C4" s="75"/>
      <c r="D4" s="75"/>
      <c r="E4" s="75"/>
      <c r="F4" s="54" t="s">
        <v>163</v>
      </c>
      <c r="G4" s="79"/>
      <c r="H4" s="36"/>
      <c r="I4" s="34"/>
      <c r="J4" s="34"/>
      <c r="K4" s="179" t="s">
        <v>202</v>
      </c>
      <c r="L4" s="180"/>
      <c r="M4" s="32"/>
    </row>
    <row r="5" spans="1:13" s="3" customFormat="1" ht="30.75" thickBot="1" x14ac:dyDescent="0.3">
      <c r="A5" s="75"/>
      <c r="B5" s="75"/>
      <c r="C5" s="75"/>
      <c r="D5" s="75"/>
      <c r="E5" s="75"/>
      <c r="F5" s="75"/>
      <c r="G5" s="75"/>
      <c r="H5" s="36"/>
      <c r="I5" s="34"/>
      <c r="J5" s="34"/>
      <c r="K5" s="77" t="s">
        <v>205</v>
      </c>
      <c r="L5" s="78" t="str">
        <f>IF($M4="","",$M4)</f>
        <v/>
      </c>
      <c r="M5" s="83"/>
    </row>
    <row r="6" spans="1:13" s="3" customFormat="1" ht="21.75" customHeight="1" thickBot="1" x14ac:dyDescent="0.3">
      <c r="A6" s="178" t="s">
        <v>165</v>
      </c>
      <c r="B6" s="178"/>
      <c r="C6" s="178"/>
      <c r="D6" s="178"/>
      <c r="E6" s="178"/>
      <c r="F6" s="178"/>
      <c r="G6" s="178"/>
      <c r="H6" s="66"/>
      <c r="I6" s="34"/>
      <c r="J6" s="34"/>
      <c r="K6" s="75"/>
      <c r="L6" s="75"/>
      <c r="M6" s="75"/>
    </row>
    <row r="7" spans="1:13" s="3" customFormat="1" ht="15.75" thickBot="1" x14ac:dyDescent="0.3">
      <c r="A7" s="75"/>
      <c r="B7" s="75"/>
      <c r="C7" s="75"/>
      <c r="D7" s="75"/>
      <c r="E7" s="75"/>
      <c r="F7" s="75"/>
      <c r="G7" s="75"/>
      <c r="H7" s="36"/>
      <c r="I7" s="34"/>
      <c r="J7" s="34"/>
      <c r="K7" s="165" t="s">
        <v>148</v>
      </c>
      <c r="L7" s="167" t="s">
        <v>150</v>
      </c>
      <c r="M7" s="168"/>
    </row>
    <row r="8" spans="1:13" ht="27" customHeight="1" thickBot="1" x14ac:dyDescent="0.3">
      <c r="A8" s="76" t="s">
        <v>114</v>
      </c>
      <c r="B8" s="182"/>
      <c r="C8" s="183"/>
      <c r="D8" s="184"/>
      <c r="E8" s="75"/>
      <c r="F8" s="96" t="s">
        <v>162</v>
      </c>
      <c r="G8" s="97"/>
      <c r="H8" s="37"/>
      <c r="I8" s="34"/>
      <c r="J8" s="34"/>
      <c r="K8" s="166"/>
      <c r="L8" s="169"/>
      <c r="M8" s="170"/>
    </row>
    <row r="9" spans="1:13" ht="22.5" customHeight="1" x14ac:dyDescent="0.25">
      <c r="A9" s="76" t="s">
        <v>115</v>
      </c>
      <c r="B9" s="182"/>
      <c r="C9" s="183"/>
      <c r="D9" s="184"/>
      <c r="E9" s="75"/>
      <c r="F9" s="98"/>
      <c r="G9" s="99"/>
      <c r="H9" s="38"/>
      <c r="I9" s="34"/>
      <c r="J9" s="34"/>
      <c r="K9" s="185" t="s">
        <v>156</v>
      </c>
      <c r="L9" s="186"/>
      <c r="M9" s="187"/>
    </row>
    <row r="10" spans="1:13" ht="14.25" customHeight="1" x14ac:dyDescent="0.25">
      <c r="A10" s="76" t="s">
        <v>203</v>
      </c>
      <c r="B10" s="176"/>
      <c r="C10" s="176"/>
      <c r="D10" s="176"/>
      <c r="E10" s="75"/>
      <c r="F10" s="98"/>
      <c r="G10" s="99"/>
      <c r="H10" s="34"/>
      <c r="I10" s="34"/>
      <c r="J10" s="34"/>
      <c r="K10" s="188" t="s">
        <v>167</v>
      </c>
      <c r="L10" s="189"/>
      <c r="M10" s="56"/>
    </row>
    <row r="11" spans="1:13" ht="15.75" thickBot="1" x14ac:dyDescent="0.3">
      <c r="A11" s="76" t="s">
        <v>129</v>
      </c>
      <c r="B11" s="182"/>
      <c r="C11" s="183"/>
      <c r="D11" s="184"/>
      <c r="E11" s="75"/>
      <c r="F11" s="100"/>
      <c r="G11" s="101"/>
      <c r="H11" s="34"/>
      <c r="I11" s="34"/>
      <c r="J11" s="34"/>
      <c r="K11" s="137" t="s">
        <v>158</v>
      </c>
      <c r="L11" s="138"/>
      <c r="M11" s="174"/>
    </row>
    <row r="12" spans="1:13" s="3" customFormat="1" ht="19.5" customHeight="1" x14ac:dyDescent="0.25">
      <c r="A12" s="154"/>
      <c r="B12" s="154"/>
      <c r="C12" s="36"/>
      <c r="D12" s="75"/>
      <c r="E12" s="75"/>
      <c r="F12" s="75"/>
      <c r="G12" s="75"/>
      <c r="H12" s="34"/>
      <c r="I12" s="34"/>
      <c r="J12" s="34"/>
      <c r="K12" s="139"/>
      <c r="L12" s="140"/>
      <c r="M12" s="175"/>
    </row>
    <row r="13" spans="1:13" s="27" customFormat="1" ht="36.75" customHeight="1" x14ac:dyDescent="0.25">
      <c r="A13" s="151" t="s">
        <v>201</v>
      </c>
      <c r="B13" s="152"/>
      <c r="C13" s="153"/>
      <c r="D13" s="75"/>
      <c r="E13" s="103" t="str">
        <f>IF($M21="Ja","Pauschale Bemessung (§2 Einstiegsgeld-Verordnung (ESGV))","")</f>
        <v/>
      </c>
      <c r="F13" s="103"/>
      <c r="G13" s="103"/>
      <c r="H13" s="39"/>
      <c r="I13" s="34"/>
      <c r="J13" s="34"/>
      <c r="K13" s="137" t="s">
        <v>155</v>
      </c>
      <c r="L13" s="138"/>
      <c r="M13" s="174"/>
    </row>
    <row r="14" spans="1:13" s="3" customFormat="1" ht="22.5" customHeight="1" x14ac:dyDescent="0.25">
      <c r="A14" s="102" t="s">
        <v>141</v>
      </c>
      <c r="B14" s="102"/>
      <c r="C14" s="80">
        <f>B40</f>
        <v>563</v>
      </c>
      <c r="D14" s="75"/>
      <c r="E14" s="104" t="str">
        <f>IF($M21="Ja","Leistung in %","")</f>
        <v/>
      </c>
      <c r="F14" s="104" t="str">
        <f>IF($M21="Ja","Regelbedarf (§ 20 Abs.2 S.1 SGB II)","")</f>
        <v/>
      </c>
      <c r="G14" s="104" t="str">
        <f>IF($M21="Ja","Leistung in €","")</f>
        <v/>
      </c>
      <c r="H14" s="104" t="str">
        <f>IF($M21="Ja",IF($M$3&lt;7,"",IF($M$3&gt;6,"Leistung in € (Absenkung 7.-8. Monat um 10%)","")),"")</f>
        <v/>
      </c>
      <c r="I14" s="104" t="str">
        <f>IF($M21="Ja",IF($M$3&lt;9,"",IF($M$3&gt;8,"Leistung in € (Absenkung ab 9. Monat um 20%)","")),"")</f>
        <v/>
      </c>
      <c r="J14" s="34"/>
      <c r="K14" s="139"/>
      <c r="L14" s="140"/>
      <c r="M14" s="175"/>
    </row>
    <row r="15" spans="1:13" ht="30.75" customHeight="1" x14ac:dyDescent="0.25">
      <c r="A15" s="40" t="s">
        <v>204</v>
      </c>
      <c r="B15" s="81"/>
      <c r="C15" s="82">
        <f>IF(B37=M4,B41,B40)</f>
        <v>563</v>
      </c>
      <c r="D15" s="75"/>
      <c r="E15" s="104"/>
      <c r="F15" s="104"/>
      <c r="G15" s="104"/>
      <c r="H15" s="104"/>
      <c r="I15" s="104"/>
      <c r="J15" s="34"/>
      <c r="K15" s="137" t="s">
        <v>159</v>
      </c>
      <c r="L15" s="138"/>
      <c r="M15" s="174"/>
    </row>
    <row r="16" spans="1:13" s="28" customFormat="1" ht="18.75" customHeight="1" x14ac:dyDescent="0.25">
      <c r="A16" s="181" t="s">
        <v>123</v>
      </c>
      <c r="B16" s="181"/>
      <c r="C16" s="41" t="str">
        <f>IF(M4="","",M4)</f>
        <v/>
      </c>
      <c r="D16" s="75"/>
      <c r="E16" s="59" t="str">
        <f>IF($M21="Ja","75","")</f>
        <v/>
      </c>
      <c r="F16" s="58">
        <f>$C15</f>
        <v>563</v>
      </c>
      <c r="G16" s="42" t="str">
        <f>IF($M21="Ja",$E16*$F16/100,"")</f>
        <v/>
      </c>
      <c r="H16" s="43" t="str">
        <f>IF($M21="Ja",IF($M$3&gt;6,IF($M$3=0,"Daten!!",G16-G16*10/100),""),"")</f>
        <v/>
      </c>
      <c r="I16" s="43" t="str">
        <f>IF($M21="Ja",IF($M$3&gt;8,IF($M$3=0,"Daten!!",G16-G16*20/100),""),"")</f>
        <v/>
      </c>
      <c r="J16" s="34"/>
      <c r="K16" s="139"/>
      <c r="L16" s="140"/>
      <c r="M16" s="175"/>
    </row>
    <row r="17" spans="1:13" s="28" customFormat="1" ht="18" customHeight="1" x14ac:dyDescent="0.25">
      <c r="A17" s="37"/>
      <c r="B17" s="37"/>
      <c r="C17" s="44"/>
      <c r="D17" s="37"/>
      <c r="E17" s="37"/>
      <c r="F17" s="37"/>
      <c r="G17" s="37"/>
      <c r="H17" s="37"/>
      <c r="I17" s="34"/>
      <c r="J17" s="34"/>
      <c r="K17" s="190" t="s">
        <v>152</v>
      </c>
      <c r="L17" s="191"/>
      <c r="M17" s="56"/>
    </row>
    <row r="18" spans="1:13" s="28" customFormat="1" ht="17.25" customHeight="1" x14ac:dyDescent="0.25">
      <c r="A18" s="181" t="s">
        <v>138</v>
      </c>
      <c r="B18" s="181"/>
      <c r="C18" s="45" t="str">
        <f>IF($M$3="","",$M$3)</f>
        <v/>
      </c>
      <c r="D18" s="75"/>
      <c r="E18" s="111"/>
      <c r="F18" s="111"/>
      <c r="G18" s="111"/>
      <c r="H18" s="39"/>
      <c r="I18" s="39"/>
      <c r="J18" s="34"/>
      <c r="K18" s="190" t="s">
        <v>153</v>
      </c>
      <c r="L18" s="191"/>
      <c r="M18" s="56"/>
    </row>
    <row r="19" spans="1:13" s="3" customFormat="1" ht="16.5" customHeight="1" x14ac:dyDescent="0.25">
      <c r="A19" s="37"/>
      <c r="B19" s="37"/>
      <c r="C19" s="60"/>
      <c r="D19" s="75"/>
      <c r="E19" s="73"/>
      <c r="F19" s="73"/>
      <c r="G19" s="73"/>
      <c r="H19" s="39"/>
      <c r="I19" s="39"/>
      <c r="J19" s="34"/>
      <c r="K19" s="190" t="s">
        <v>154</v>
      </c>
      <c r="L19" s="191"/>
      <c r="M19" s="56"/>
    </row>
    <row r="20" spans="1:13" ht="51.75" customHeight="1" thickBot="1" x14ac:dyDescent="0.3">
      <c r="A20" s="117" t="str">
        <f>IF($M21="Ja","Vergleichsberechnung: einzelfallbezogene Bemessung","Einzelfallbezogene Berechnung")</f>
        <v>Einzelfallbezogene Berechnung</v>
      </c>
      <c r="B20" s="118"/>
      <c r="C20" s="118"/>
      <c r="D20" s="118"/>
      <c r="E20" s="118"/>
      <c r="F20" s="118"/>
      <c r="G20" s="119"/>
      <c r="H20" s="34"/>
      <c r="I20" s="34"/>
      <c r="J20" s="34"/>
      <c r="K20" s="112"/>
      <c r="L20" s="113"/>
      <c r="M20" s="57"/>
    </row>
    <row r="21" spans="1:13" ht="50.25" customHeight="1" thickBot="1" x14ac:dyDescent="0.3">
      <c r="A21" s="145"/>
      <c r="B21" s="146"/>
      <c r="C21" s="125" t="s">
        <v>119</v>
      </c>
      <c r="D21" s="126"/>
      <c r="E21" s="55" t="s">
        <v>164</v>
      </c>
      <c r="F21" s="74" t="s">
        <v>116</v>
      </c>
      <c r="G21" s="72" t="s">
        <v>117</v>
      </c>
      <c r="H21" s="53" t="str">
        <f>IF($M$3&lt;7,"",IF($M$3&gt;6,"Leistung in € (Absenkung 7.-8. Monat um 10%)",""))</f>
        <v/>
      </c>
      <c r="I21" s="53" t="str">
        <f>IF($M$3&lt;9,"",IF($M$3&gt;8,"Leistung in € (Absenkung ab 9. Monat um 20%)",""))</f>
        <v/>
      </c>
      <c r="J21" s="34"/>
      <c r="K21" s="105" t="s">
        <v>160</v>
      </c>
      <c r="L21" s="106"/>
      <c r="M21" s="109" t="str">
        <f>IF(OR($M10="Ja",$M11="Ja",$M15="Ja",$M13="Ja",$M17="Ja",$M18="Ja",$M19="Ja",$M20="Ja"),"Ja","Nein")</f>
        <v>Nein</v>
      </c>
    </row>
    <row r="22" spans="1:13" ht="41.25" customHeight="1" thickBot="1" x14ac:dyDescent="0.3">
      <c r="A22" s="147" t="s">
        <v>118</v>
      </c>
      <c r="B22" s="148"/>
      <c r="C22" s="127"/>
      <c r="D22" s="128"/>
      <c r="E22" s="67">
        <f>M5</f>
        <v>0</v>
      </c>
      <c r="F22" s="68">
        <v>50</v>
      </c>
      <c r="G22" s="69">
        <f>IF($C16=0,"Daten!!",$E22*$F22/100)</f>
        <v>0</v>
      </c>
      <c r="H22" s="46" t="str">
        <f>IF($M$3&gt;6,IF($M$3=0,"Daten!!",$G22-$G22*10/100),"")</f>
        <v/>
      </c>
      <c r="I22" s="46" t="str">
        <f>IF($M$3&gt;8,IF($M$3=0,"Daten!!",$G22-$G22*20/100),"")</f>
        <v/>
      </c>
      <c r="J22" s="34"/>
      <c r="K22" s="107"/>
      <c r="L22" s="108"/>
      <c r="M22" s="110"/>
    </row>
    <row r="23" spans="1:13" ht="53.25" customHeight="1" thickBot="1" x14ac:dyDescent="0.3">
      <c r="A23" s="149" t="str">
        <f>IF($L7=$A100,$B100,IF($L7=$A101,$B101,IF(L7=$A102,$B102,"Auswahl recht oben")))</f>
        <v>Ergänzungsbetrag wegen  Arbeitslosigkeit von mind. 2 Jahren</v>
      </c>
      <c r="B23" s="150"/>
      <c r="C23" s="129" t="str">
        <f>IF($C16=$B36,$C14,IF($C16=$B37,$C15,"Daten!!"))</f>
        <v>Daten!!</v>
      </c>
      <c r="D23" s="130"/>
      <c r="E23" s="47"/>
      <c r="F23" s="68">
        <f>IF($L7=$A100,20,IF($L7=$A101,20,IF(L7=$A102,0,"Daten!!")))</f>
        <v>20</v>
      </c>
      <c r="G23" s="70" t="e">
        <f>IF($L7=$A100,$C23*$F23/100,IF($L7=$A101,$C23*$F23/100,IF($L7=$A102,0,"Daten!!")))</f>
        <v>#VALUE!</v>
      </c>
      <c r="H23" s="48" t="str">
        <f>IF($M$3&gt;6,IF($A100=$L$7,$C23*$F23/100,IF($A101=$L$7,$C23*$F23/100,IF($A102=$L$7,0,"Daten!!"))),"")</f>
        <v/>
      </c>
      <c r="I23" s="48" t="str">
        <f>IF($M$3&gt;8,IF($A100=$L$7,$C23*$F23/100,IF($A101=$L$7,$C23*$F23/100,IF($A102=$L$7,0,"Daten!!"))),"")</f>
        <v/>
      </c>
      <c r="J23" s="34"/>
      <c r="K23" s="34"/>
      <c r="L23" s="34"/>
      <c r="M23" s="34"/>
    </row>
    <row r="24" spans="1:13" s="3" customFormat="1" ht="33.75" customHeight="1" x14ac:dyDescent="0.25">
      <c r="A24" s="49" t="s">
        <v>128</v>
      </c>
      <c r="B24" s="31"/>
      <c r="C24" s="161" t="str">
        <f>IF($C16=$B36,$C14,IF($C16=$B37,$C15,"Daten!!"))</f>
        <v>Daten!!</v>
      </c>
      <c r="D24" s="162"/>
      <c r="E24" s="159"/>
      <c r="F24" s="157">
        <f>IF($B25="wählen!!","Daten!!",$B25*10)</f>
        <v>0</v>
      </c>
      <c r="G24" s="141" t="e">
        <f>IF($B25="wählen!!","Daten!!",$C24*$F24/100)</f>
        <v>#VALUE!</v>
      </c>
      <c r="H24" s="116" t="str">
        <f>IF($M$3&gt;6,IF($M$3="wählen!!","Daten!!",$C24*$F24/100),"")</f>
        <v/>
      </c>
      <c r="I24" s="116" t="str">
        <f>IF($M$3&gt;8,IF($B25="wählen!!","Daten!!",$C24*$F24/100),"")</f>
        <v/>
      </c>
      <c r="J24" s="34"/>
      <c r="K24" s="34"/>
      <c r="L24" s="34"/>
      <c r="M24" s="34"/>
    </row>
    <row r="25" spans="1:13" ht="33.75" customHeight="1" thickBot="1" x14ac:dyDescent="0.3">
      <c r="A25" s="50" t="s">
        <v>143</v>
      </c>
      <c r="B25" s="5"/>
      <c r="C25" s="163"/>
      <c r="D25" s="164"/>
      <c r="E25" s="160"/>
      <c r="F25" s="158"/>
      <c r="G25" s="142"/>
      <c r="H25" s="116"/>
      <c r="I25" s="116"/>
      <c r="J25" s="34"/>
      <c r="K25" s="34"/>
      <c r="L25" s="34"/>
      <c r="M25" s="34"/>
    </row>
    <row r="26" spans="1:13" ht="21.75" customHeight="1" thickBot="1" x14ac:dyDescent="0.3">
      <c r="A26" s="133" t="s">
        <v>120</v>
      </c>
      <c r="B26" s="134"/>
      <c r="C26" s="135"/>
      <c r="D26" s="136"/>
      <c r="E26" s="47"/>
      <c r="F26" s="51"/>
      <c r="G26" s="69" t="e">
        <f>SUM($G22:$G24)</f>
        <v>#VALUE!</v>
      </c>
      <c r="H26" s="46" t="str">
        <f>IF($M$3&gt;6,SUM($H22:$H24),"")</f>
        <v/>
      </c>
      <c r="I26" s="46" t="str">
        <f>IF($M$3&gt;8,SUM($I22:$I24),"")</f>
        <v/>
      </c>
      <c r="J26" s="34"/>
      <c r="K26" s="34"/>
      <c r="L26" s="34"/>
      <c r="M26" s="39"/>
    </row>
    <row r="27" spans="1:13" ht="30" customHeight="1" thickBot="1" x14ac:dyDescent="0.3">
      <c r="A27" s="133" t="s">
        <v>121</v>
      </c>
      <c r="B27" s="134"/>
      <c r="C27" s="129" t="str">
        <f>IF($C16=$B36,$C14,IF($C16=$B37,$C15,"Daten!!"))</f>
        <v>Daten!!</v>
      </c>
      <c r="D27" s="130"/>
      <c r="E27" s="47"/>
      <c r="F27" s="68">
        <v>100</v>
      </c>
      <c r="G27" s="69" t="str">
        <f>$C27</f>
        <v>Daten!!</v>
      </c>
      <c r="H27" s="46" t="str">
        <f>IF($M$3&gt;6,$C27,"")</f>
        <v/>
      </c>
      <c r="I27" s="46" t="str">
        <f>IF($M$3&gt;8,$C27,"")</f>
        <v/>
      </c>
      <c r="J27" s="34"/>
      <c r="K27" s="34"/>
      <c r="L27" s="34"/>
      <c r="M27" s="34"/>
    </row>
    <row r="28" spans="1:13" ht="39.75" customHeight="1" thickBot="1" x14ac:dyDescent="0.3">
      <c r="A28" s="133" t="s">
        <v>170</v>
      </c>
      <c r="B28" s="134"/>
      <c r="C28" s="143"/>
      <c r="D28" s="144"/>
      <c r="E28" s="47"/>
      <c r="F28" s="51"/>
      <c r="G28" s="71" t="e">
        <f>IF($G26&lt;$G27,$G26,$G27)</f>
        <v>#VALUE!</v>
      </c>
      <c r="H28" s="52" t="str">
        <f>IF($M$3&gt;6,IF($H26&lt;$H27,$H26,$H27),"")</f>
        <v/>
      </c>
      <c r="I28" s="52" t="str">
        <f>IF($M$3&gt;8,IF($I26&lt;$I27,$I26,$I27),"")</f>
        <v/>
      </c>
      <c r="J28" s="34"/>
      <c r="K28" s="34"/>
      <c r="L28" s="34"/>
      <c r="M28" s="34"/>
    </row>
    <row r="29" spans="1:13" s="3" customFormat="1" ht="30" customHeight="1" thickBot="1" x14ac:dyDescent="0.3">
      <c r="A29" s="61"/>
      <c r="B29" s="61"/>
      <c r="C29" s="62"/>
      <c r="D29" s="62"/>
      <c r="E29" s="62"/>
      <c r="F29" s="63"/>
      <c r="G29" s="64"/>
      <c r="H29" s="34"/>
      <c r="I29" s="34"/>
      <c r="J29" s="34"/>
      <c r="K29" s="34"/>
      <c r="L29" s="34"/>
      <c r="M29" s="34"/>
    </row>
    <row r="30" spans="1:13" s="3" customFormat="1" ht="24" customHeight="1" thickBot="1" x14ac:dyDescent="0.3">
      <c r="A30" s="120" t="s">
        <v>171</v>
      </c>
      <c r="B30" s="121"/>
      <c r="C30" s="121"/>
      <c r="D30" s="121"/>
      <c r="E30" s="121"/>
      <c r="F30" s="121"/>
      <c r="G30" s="122"/>
      <c r="H30" s="34"/>
      <c r="I30" s="34"/>
      <c r="J30" s="34"/>
      <c r="K30" s="34"/>
      <c r="L30" s="34"/>
      <c r="M30" s="34"/>
    </row>
    <row r="31" spans="1:13" ht="45" customHeight="1" x14ac:dyDescent="0.25">
      <c r="A31" s="171" t="str">
        <f>IF($M$3="","",IF($M$21="Nein","Da die Person nicht zu einer besonders zu fördernden Personengruppe gehört, ist keine pauschale Bemessung anzuwenden. Das Einstiegsgeld wird daher aufgrund einer einzelfallbezogenen Bemessung berechnet.",IF(AND($M$21="Ja",$G$16&gt;=$G$28),"Für die Berechnung des Einstiegsgeldes liegen Gründe für eine pauschale Bemessung vor und die Vergleichsberechnung ergibt keine Besserstellung bei einer einzelfallbezogenen Bemessung. Das Einstiegsgeld wird daher aufgrund pauschalen Bemessung berechnet.",IF(AND($M$21="Ja",$G$16&lt;$G$28),"Für die Berechnung des Einstiegsgeldes liegen zwar Gründe für eine pauschale Bemessung vor,"&amp;" die Vergleichsberechnung ergibt aber eine Besserstellung bei einer einzelfallbezogenen Bemessung. Das Einstiegsgeld wird daher aufgrund einer einzelfallbezogenen Bemessung berechnet.",""))))</f>
        <v/>
      </c>
      <c r="B31" s="172"/>
      <c r="C31" s="172"/>
      <c r="D31" s="172"/>
      <c r="E31" s="172"/>
      <c r="F31" s="172"/>
      <c r="G31" s="173"/>
      <c r="H31" s="34"/>
      <c r="I31" s="34"/>
      <c r="J31" s="34"/>
      <c r="K31" s="34"/>
      <c r="L31" s="34"/>
      <c r="M31" s="34"/>
    </row>
    <row r="32" spans="1:13" ht="17.25" customHeight="1" x14ac:dyDescent="0.25">
      <c r="A32" s="90" t="str">
        <f>IF($M$3="","",IF($M$21="Nein","Als Ergebnis der Berechnung für das Einstiegsgeld ergibt sich" &amp; (IF($M$3&gt;6," für die ersten 6 Monate "," ")) &amp;"ein monatlicher Bewilligungsbetrag von "&amp;TEXT($G28,",00")&amp;"€.",IF(AND($M$21="Ja",$G$16&gt;=$G$28),"Als Ergebnis der Berechnung für das Einstiegsgeld ergibt sich" &amp; (IF($M$3&gt;6," für die ersten 6 Monate "," ")) &amp;"ein monatlicher Bewilligungsbetrag von "&amp;TEXT($G16,",00")&amp;"€.",IF(AND($M$21="Ja",$G$16&lt;$G$28),"Als Ergebnis der Berechnung für das Einstiegsgeld ergibt sich" &amp; (IF($M$3&gt;6," für die ersten 6 Monate "," ")) &amp;"ein monatlicher Bewilligungsbetrag von "&amp;TEXT($G28,",00")&amp;"€.",""))))</f>
        <v/>
      </c>
      <c r="B32" s="91"/>
      <c r="C32" s="91"/>
      <c r="D32" s="91"/>
      <c r="E32" s="91"/>
      <c r="F32" s="91"/>
      <c r="G32" s="92"/>
      <c r="H32" s="34"/>
      <c r="I32" s="34"/>
      <c r="J32" s="34"/>
      <c r="K32" s="34"/>
      <c r="L32" s="34"/>
      <c r="M32" s="34"/>
    </row>
    <row r="33" spans="1:13" ht="15.75" thickBot="1" x14ac:dyDescent="0.3">
      <c r="A33" s="93" t="str">
        <f>IF($M$3&lt;7,"",IF(AND($M$21="Nein",$H$28&lt;$G$28),"Ab dem 7. Monat erfolgt eine Absenkung des Einstiegsgeldes auf " &amp; TEXT($H28,",00") &amp; "€.",IF(AND($M$21="Ja",$G$16&gt;=$G$28),"Ab dem 7. Monat erfolgt eine Absenkung des Einstiegsgeldes auf " &amp; TEXT($H16,",00") &amp; "€.",IF(AND($M$21="Ja",$G$16&lt;$G$28,$H$28&lt;$G$28),"Ab dem 7. Monat erfolgt eine Absenkung des Einstiegsgeldes auf " &amp; TEXT($H28,",00") &amp; "€.",""))))</f>
        <v/>
      </c>
      <c r="B33" s="94"/>
      <c r="C33" s="94"/>
      <c r="D33" s="94"/>
      <c r="E33" s="94"/>
      <c r="F33" s="94"/>
      <c r="G33" s="95"/>
      <c r="H33" s="34"/>
      <c r="I33" s="34"/>
      <c r="K33" s="34"/>
      <c r="L33" s="34"/>
      <c r="M33" s="34"/>
    </row>
    <row r="34" spans="1:13" x14ac:dyDescent="0.25">
      <c r="A34" s="91" t="str">
        <f>IF($M$3&lt;9,"",IF($M$21="Nein","Ab dem 9. Monat erfolgt eine weitere Absenkung des Einstiegsgeldes auf " &amp; TEXT($I28,",00") &amp; "€.",IF(AND($M$21="Ja",$G$16&gt;=$G$28),"Ab dem 9. Monat erfolgt eine weitere Absenkung des Einstiegsgeldes auf " &amp; TEXT($I16,",00") &amp; "€.",IF(AND($M$21="Ja",$G$16&lt;$G$28),"Ab dem 9. Monat erfolgt eine weitere Absenkung des Einstiegsgeldes auf " &amp; TEXT($I28,",00") &amp; "€.",""))))</f>
        <v/>
      </c>
      <c r="B34" s="91"/>
      <c r="C34" s="91"/>
      <c r="D34" s="91"/>
      <c r="E34" s="91"/>
      <c r="F34" s="91"/>
      <c r="G34" s="91"/>
      <c r="K34" s="34"/>
      <c r="L34" s="34"/>
      <c r="M34" s="34"/>
    </row>
    <row r="35" spans="1:13" hidden="1" x14ac:dyDescent="0.25">
      <c r="A35" s="131" t="s">
        <v>122</v>
      </c>
      <c r="B35" s="132"/>
      <c r="C35" s="6"/>
      <c r="D35" s="6"/>
      <c r="E35" s="6"/>
      <c r="F35" s="6"/>
      <c r="G35" s="6"/>
      <c r="K35" s="34"/>
      <c r="L35" s="34"/>
      <c r="M35" s="34"/>
    </row>
    <row r="36" spans="1:13" hidden="1" x14ac:dyDescent="0.25">
      <c r="A36" s="7" t="s">
        <v>124</v>
      </c>
      <c r="B36" s="8">
        <v>45658</v>
      </c>
      <c r="C36" s="6"/>
      <c r="D36" s="6"/>
      <c r="E36" s="6"/>
      <c r="F36" s="9"/>
      <c r="G36" s="6"/>
      <c r="K36" s="34"/>
      <c r="L36" s="34"/>
      <c r="M36" s="34"/>
    </row>
    <row r="37" spans="1:13" ht="20.25" hidden="1" customHeight="1" thickBot="1" x14ac:dyDescent="0.3">
      <c r="A37" s="10" t="s">
        <v>125</v>
      </c>
      <c r="B37" s="11">
        <v>46023</v>
      </c>
      <c r="C37" s="6"/>
      <c r="D37" s="6"/>
      <c r="E37" s="6"/>
      <c r="F37" s="6"/>
      <c r="G37" s="6"/>
    </row>
    <row r="38" spans="1:13" ht="15.75" hidden="1" thickBot="1" x14ac:dyDescent="0.3">
      <c r="A38" s="6"/>
      <c r="B38" s="6"/>
      <c r="C38" s="6"/>
      <c r="D38" s="6"/>
      <c r="E38" s="6"/>
      <c r="F38" s="6"/>
      <c r="G38" s="6"/>
    </row>
    <row r="39" spans="1:13" hidden="1" x14ac:dyDescent="0.25">
      <c r="A39" s="123" t="s">
        <v>206</v>
      </c>
      <c r="B39" s="124"/>
      <c r="C39" s="6"/>
      <c r="D39" s="6"/>
      <c r="E39" s="6"/>
      <c r="F39" s="6"/>
      <c r="G39" s="6"/>
    </row>
    <row r="40" spans="1:13" hidden="1" x14ac:dyDescent="0.25">
      <c r="A40" s="7" t="s">
        <v>124</v>
      </c>
      <c r="B40" s="12">
        <v>563</v>
      </c>
      <c r="C40" s="6"/>
      <c r="D40" s="6"/>
      <c r="E40" s="6"/>
      <c r="F40" s="6"/>
      <c r="G40" s="6"/>
    </row>
    <row r="41" spans="1:13" ht="15.75" hidden="1" thickBot="1" x14ac:dyDescent="0.3">
      <c r="A41" s="10" t="s">
        <v>125</v>
      </c>
      <c r="B41" s="13">
        <v>563</v>
      </c>
      <c r="C41" s="6"/>
      <c r="D41" s="6"/>
      <c r="E41" s="6"/>
      <c r="F41" s="6"/>
      <c r="G41" s="6"/>
    </row>
    <row r="42" spans="1:13" ht="15.75" hidden="1" thickBot="1" x14ac:dyDescent="0.3">
      <c r="A42" s="6"/>
      <c r="B42" s="6"/>
      <c r="C42" s="6"/>
      <c r="D42" s="6"/>
      <c r="E42" s="6"/>
      <c r="F42" s="6"/>
      <c r="G42" s="6"/>
    </row>
    <row r="43" spans="1:13" hidden="1" x14ac:dyDescent="0.25">
      <c r="A43" s="123" t="s">
        <v>126</v>
      </c>
      <c r="B43" s="124"/>
      <c r="C43" s="6"/>
      <c r="D43" s="6"/>
      <c r="E43" s="6"/>
      <c r="F43" s="6"/>
      <c r="G43" s="6"/>
    </row>
    <row r="44" spans="1:13" hidden="1" x14ac:dyDescent="0.25">
      <c r="A44" s="14"/>
      <c r="B44" s="15" t="s">
        <v>139</v>
      </c>
      <c r="C44" s="6"/>
      <c r="D44" s="6"/>
      <c r="E44" s="6"/>
      <c r="F44" s="6"/>
      <c r="G44" s="6"/>
    </row>
    <row r="45" spans="1:13" ht="19.5" hidden="1" customHeight="1" thickBot="1" x14ac:dyDescent="0.3">
      <c r="A45" s="16"/>
      <c r="B45" s="17" t="s">
        <v>140</v>
      </c>
      <c r="C45" s="6"/>
      <c r="D45" s="6"/>
      <c r="E45" s="6"/>
      <c r="F45" s="6"/>
      <c r="G45" s="6"/>
    </row>
    <row r="46" spans="1:13" ht="15.75" hidden="1" thickBot="1" x14ac:dyDescent="0.3">
      <c r="A46" s="6"/>
      <c r="B46" s="6"/>
      <c r="C46" s="6"/>
      <c r="D46" s="6"/>
      <c r="E46" s="6"/>
      <c r="F46" s="6"/>
      <c r="G46" s="6"/>
    </row>
    <row r="47" spans="1:13" hidden="1" x14ac:dyDescent="0.25">
      <c r="A47" s="123" t="s">
        <v>127</v>
      </c>
      <c r="B47" s="124"/>
      <c r="C47" s="6"/>
      <c r="D47" s="6"/>
      <c r="E47" s="6"/>
      <c r="F47" s="6"/>
      <c r="G47" s="6"/>
    </row>
    <row r="48" spans="1:13" hidden="1" x14ac:dyDescent="0.25">
      <c r="A48" s="14"/>
      <c r="B48" s="15" t="s">
        <v>139</v>
      </c>
      <c r="C48" s="6"/>
      <c r="D48" s="6"/>
      <c r="E48" s="6"/>
      <c r="F48" s="6"/>
      <c r="G48" s="6"/>
    </row>
    <row r="49" spans="1:13" ht="15.75" hidden="1" thickBot="1" x14ac:dyDescent="0.3">
      <c r="A49" s="16"/>
      <c r="B49" s="17" t="s">
        <v>140</v>
      </c>
      <c r="C49" s="6"/>
      <c r="D49" s="6"/>
      <c r="E49" s="6"/>
      <c r="F49" s="6"/>
      <c r="G49" s="6"/>
    </row>
    <row r="50" spans="1:13" ht="15.75" hidden="1" thickBot="1" x14ac:dyDescent="0.3">
      <c r="A50" s="6"/>
      <c r="B50" s="6"/>
      <c r="C50" s="6"/>
      <c r="D50" s="6"/>
      <c r="E50" s="6"/>
      <c r="F50" s="6"/>
      <c r="G50" s="6"/>
    </row>
    <row r="51" spans="1:13" s="4" customFormat="1" hidden="1" x14ac:dyDescent="0.25">
      <c r="A51" s="123" t="s">
        <v>130</v>
      </c>
      <c r="B51" s="124"/>
      <c r="C51" s="6"/>
      <c r="D51" s="6"/>
      <c r="E51" s="6"/>
      <c r="F51" s="6"/>
      <c r="G51" s="6"/>
      <c r="H51" s="2"/>
      <c r="I51" s="2"/>
      <c r="K51" s="2"/>
      <c r="L51" s="2"/>
      <c r="M51" s="2"/>
    </row>
    <row r="52" spans="1:13" hidden="1" x14ac:dyDescent="0.25">
      <c r="A52" s="14"/>
      <c r="B52" s="15" t="s">
        <v>131</v>
      </c>
      <c r="C52" s="6"/>
      <c r="D52" s="6"/>
      <c r="E52" s="6"/>
      <c r="F52" s="6"/>
      <c r="G52" s="6"/>
      <c r="H52" s="4"/>
      <c r="I52" s="4"/>
    </row>
    <row r="53" spans="1:13" hidden="1" x14ac:dyDescent="0.25">
      <c r="A53" s="14"/>
      <c r="B53" s="15">
        <v>0</v>
      </c>
      <c r="C53" s="6"/>
      <c r="D53" s="6"/>
      <c r="E53" s="6"/>
      <c r="F53" s="6"/>
      <c r="G53" s="6"/>
    </row>
    <row r="54" spans="1:13" hidden="1" x14ac:dyDescent="0.25">
      <c r="A54" s="14"/>
      <c r="B54" s="15">
        <v>1</v>
      </c>
      <c r="C54" s="6"/>
      <c r="D54" s="6"/>
      <c r="E54" s="6"/>
      <c r="F54" s="6"/>
      <c r="G54" s="6"/>
    </row>
    <row r="55" spans="1:13" hidden="1" x14ac:dyDescent="0.25">
      <c r="A55" s="14"/>
      <c r="B55" s="15">
        <v>2</v>
      </c>
      <c r="C55" s="6"/>
      <c r="D55" s="6"/>
      <c r="E55" s="6"/>
      <c r="F55" s="6"/>
      <c r="G55" s="6"/>
    </row>
    <row r="56" spans="1:13" hidden="1" x14ac:dyDescent="0.25">
      <c r="A56" s="14"/>
      <c r="B56" s="15">
        <v>3</v>
      </c>
      <c r="C56" s="6"/>
      <c r="D56" s="6"/>
      <c r="E56" s="6"/>
      <c r="F56" s="6"/>
      <c r="G56" s="6"/>
      <c r="K56" s="4"/>
      <c r="L56" s="4"/>
      <c r="M56" s="4"/>
    </row>
    <row r="57" spans="1:13" hidden="1" x14ac:dyDescent="0.25">
      <c r="A57" s="14"/>
      <c r="B57" s="15">
        <v>4</v>
      </c>
      <c r="C57" s="6"/>
      <c r="D57" s="6"/>
      <c r="E57" s="6"/>
      <c r="F57" s="6"/>
      <c r="G57" s="6"/>
    </row>
    <row r="58" spans="1:13" hidden="1" x14ac:dyDescent="0.25">
      <c r="A58" s="14"/>
      <c r="B58" s="15">
        <v>5</v>
      </c>
      <c r="C58" s="6"/>
      <c r="D58" s="6"/>
      <c r="E58" s="6"/>
      <c r="F58" s="6"/>
      <c r="G58" s="6"/>
    </row>
    <row r="59" spans="1:13" hidden="1" x14ac:dyDescent="0.25">
      <c r="A59" s="14"/>
      <c r="B59" s="15">
        <v>6</v>
      </c>
      <c r="C59" s="6"/>
      <c r="D59" s="6"/>
      <c r="E59" s="6"/>
      <c r="F59" s="6"/>
      <c r="G59" s="6"/>
    </row>
    <row r="60" spans="1:13" hidden="1" x14ac:dyDescent="0.25">
      <c r="A60" s="14"/>
      <c r="B60" s="15">
        <v>7</v>
      </c>
      <c r="C60" s="6"/>
      <c r="D60" s="6"/>
      <c r="E60" s="6"/>
      <c r="F60" s="6"/>
      <c r="G60" s="6"/>
    </row>
    <row r="61" spans="1:13" hidden="1" x14ac:dyDescent="0.25">
      <c r="A61" s="14"/>
      <c r="B61" s="15">
        <v>8</v>
      </c>
      <c r="C61" s="6"/>
      <c r="D61" s="6"/>
      <c r="E61" s="6"/>
      <c r="F61" s="6"/>
      <c r="G61" s="6"/>
    </row>
    <row r="62" spans="1:13" hidden="1" x14ac:dyDescent="0.25">
      <c r="A62" s="14"/>
      <c r="B62" s="15">
        <v>9</v>
      </c>
      <c r="C62" s="6"/>
      <c r="D62" s="6"/>
      <c r="E62" s="6"/>
      <c r="F62" s="6"/>
      <c r="G62" s="6"/>
    </row>
    <row r="63" spans="1:13" hidden="1" x14ac:dyDescent="0.25">
      <c r="A63" s="14"/>
      <c r="B63" s="15">
        <v>10</v>
      </c>
      <c r="C63" s="6"/>
      <c r="D63" s="6"/>
      <c r="E63" s="6"/>
      <c r="F63" s="6"/>
      <c r="G63" s="6"/>
    </row>
    <row r="64" spans="1:13" hidden="1" x14ac:dyDescent="0.25">
      <c r="A64" s="14"/>
      <c r="B64" s="15">
        <v>11</v>
      </c>
      <c r="C64" s="6"/>
      <c r="D64" s="6"/>
      <c r="E64" s="6"/>
      <c r="F64" s="6"/>
      <c r="G64" s="6"/>
    </row>
    <row r="65" spans="1:13" ht="15.75" hidden="1" thickBot="1" x14ac:dyDescent="0.3">
      <c r="A65" s="16"/>
      <c r="B65" s="17">
        <v>12</v>
      </c>
      <c r="C65" s="6"/>
      <c r="D65" s="6"/>
      <c r="E65" s="6"/>
      <c r="F65" s="6"/>
      <c r="G65" s="6"/>
    </row>
    <row r="66" spans="1:13" s="18" customFormat="1" ht="15.75" hidden="1" thickBot="1" x14ac:dyDescent="0.3">
      <c r="A66" s="6"/>
      <c r="B66" s="6"/>
      <c r="C66" s="6"/>
      <c r="D66" s="6"/>
      <c r="E66" s="6"/>
      <c r="F66" s="6"/>
      <c r="G66" s="6"/>
      <c r="H66" s="2"/>
      <c r="I66" s="2"/>
      <c r="K66" s="2"/>
      <c r="L66" s="2"/>
      <c r="M66" s="2"/>
    </row>
    <row r="67" spans="1:13" ht="15.75" hidden="1" thickBot="1" x14ac:dyDescent="0.3">
      <c r="A67" s="155" t="s">
        <v>137</v>
      </c>
      <c r="B67" s="156"/>
      <c r="H67" s="18"/>
      <c r="I67" s="18"/>
    </row>
    <row r="68" spans="1:13" hidden="1" x14ac:dyDescent="0.25">
      <c r="A68" s="25"/>
      <c r="B68" s="26" t="s">
        <v>131</v>
      </c>
      <c r="C68" s="18"/>
      <c r="D68" s="18"/>
      <c r="E68" s="18"/>
      <c r="F68" s="18"/>
      <c r="G68" s="18"/>
    </row>
    <row r="69" spans="1:13" hidden="1" x14ac:dyDescent="0.25">
      <c r="A69" s="23"/>
      <c r="B69" s="24">
        <v>1</v>
      </c>
    </row>
    <row r="70" spans="1:13" hidden="1" x14ac:dyDescent="0.25">
      <c r="A70" s="19"/>
      <c r="B70" s="20">
        <v>2</v>
      </c>
    </row>
    <row r="71" spans="1:13" hidden="1" x14ac:dyDescent="0.25">
      <c r="A71" s="19"/>
      <c r="B71" s="20">
        <v>3</v>
      </c>
      <c r="K71" s="18"/>
      <c r="L71" s="18"/>
      <c r="M71" s="18"/>
    </row>
    <row r="72" spans="1:13" hidden="1" x14ac:dyDescent="0.25">
      <c r="A72" s="19"/>
      <c r="B72" s="20">
        <v>4</v>
      </c>
    </row>
    <row r="73" spans="1:13" hidden="1" x14ac:dyDescent="0.25">
      <c r="A73" s="19"/>
      <c r="B73" s="20">
        <v>5</v>
      </c>
    </row>
    <row r="74" spans="1:13" hidden="1" x14ac:dyDescent="0.25">
      <c r="A74" s="19"/>
      <c r="B74" s="20">
        <v>6</v>
      </c>
    </row>
    <row r="75" spans="1:13" hidden="1" x14ac:dyDescent="0.25">
      <c r="A75" s="19"/>
      <c r="B75" s="20">
        <v>7</v>
      </c>
    </row>
    <row r="76" spans="1:13" hidden="1" x14ac:dyDescent="0.25">
      <c r="A76" s="19"/>
      <c r="B76" s="20">
        <v>8</v>
      </c>
    </row>
    <row r="77" spans="1:13" hidden="1" x14ac:dyDescent="0.25">
      <c r="A77" s="19"/>
      <c r="B77" s="20">
        <v>9</v>
      </c>
    </row>
    <row r="78" spans="1:13" hidden="1" x14ac:dyDescent="0.25">
      <c r="A78" s="19"/>
      <c r="B78" s="20">
        <v>10</v>
      </c>
    </row>
    <row r="79" spans="1:13" hidden="1" x14ac:dyDescent="0.25">
      <c r="A79" s="19"/>
      <c r="B79" s="20">
        <v>11</v>
      </c>
    </row>
    <row r="80" spans="1:13" hidden="1" x14ac:dyDescent="0.25">
      <c r="A80" s="19"/>
      <c r="B80" s="20">
        <v>12</v>
      </c>
    </row>
    <row r="81" spans="1:2" hidden="1" x14ac:dyDescent="0.25">
      <c r="A81" s="19"/>
      <c r="B81" s="20">
        <v>13</v>
      </c>
    </row>
    <row r="82" spans="1:2" hidden="1" x14ac:dyDescent="0.25">
      <c r="A82" s="19"/>
      <c r="B82" s="20">
        <v>14</v>
      </c>
    </row>
    <row r="83" spans="1:2" hidden="1" x14ac:dyDescent="0.25">
      <c r="A83" s="19"/>
      <c r="B83" s="20">
        <v>15</v>
      </c>
    </row>
    <row r="84" spans="1:2" hidden="1" x14ac:dyDescent="0.25">
      <c r="A84" s="19"/>
      <c r="B84" s="20">
        <v>16</v>
      </c>
    </row>
    <row r="85" spans="1:2" hidden="1" x14ac:dyDescent="0.25">
      <c r="A85" s="19"/>
      <c r="B85" s="20">
        <v>17</v>
      </c>
    </row>
    <row r="86" spans="1:2" hidden="1" x14ac:dyDescent="0.25">
      <c r="A86" s="19"/>
      <c r="B86" s="20">
        <v>18</v>
      </c>
    </row>
    <row r="87" spans="1:2" hidden="1" x14ac:dyDescent="0.25">
      <c r="A87" s="19"/>
      <c r="B87" s="20">
        <v>19</v>
      </c>
    </row>
    <row r="88" spans="1:2" hidden="1" x14ac:dyDescent="0.25">
      <c r="A88" s="19"/>
      <c r="B88" s="20">
        <v>20</v>
      </c>
    </row>
    <row r="89" spans="1:2" hidden="1" x14ac:dyDescent="0.25">
      <c r="A89" s="19"/>
      <c r="B89" s="20">
        <v>21</v>
      </c>
    </row>
    <row r="90" spans="1:2" hidden="1" x14ac:dyDescent="0.25">
      <c r="A90" s="19"/>
      <c r="B90" s="20">
        <v>22</v>
      </c>
    </row>
    <row r="91" spans="1:2" hidden="1" x14ac:dyDescent="0.25">
      <c r="A91" s="19"/>
      <c r="B91" s="20">
        <v>23</v>
      </c>
    </row>
    <row r="92" spans="1:2" ht="15.75" hidden="1" thickBot="1" x14ac:dyDescent="0.3">
      <c r="A92" s="21"/>
      <c r="B92" s="22">
        <v>24</v>
      </c>
    </row>
    <row r="93" spans="1:2" ht="15.75" hidden="1" thickBot="1" x14ac:dyDescent="0.3"/>
    <row r="94" spans="1:2" hidden="1" x14ac:dyDescent="0.25">
      <c r="A94" s="114" t="s">
        <v>157</v>
      </c>
      <c r="B94" s="115"/>
    </row>
    <row r="95" spans="1:2" hidden="1" x14ac:dyDescent="0.25">
      <c r="A95" s="19"/>
      <c r="B95" s="20" t="s">
        <v>142</v>
      </c>
    </row>
    <row r="96" spans="1:2" ht="15.75" hidden="1" thickBot="1" x14ac:dyDescent="0.3">
      <c r="A96" s="21"/>
      <c r="B96" s="22"/>
    </row>
    <row r="97" spans="1:13" ht="113.25" hidden="1" customHeight="1" thickBot="1" x14ac:dyDescent="0.3"/>
    <row r="98" spans="1:13" ht="44.25" hidden="1" customHeight="1" x14ac:dyDescent="0.25">
      <c r="A98" s="114" t="s">
        <v>145</v>
      </c>
      <c r="B98" s="115"/>
    </row>
    <row r="99" spans="1:13" s="29" customFormat="1" ht="84" hidden="1" customHeight="1" x14ac:dyDescent="0.25">
      <c r="A99" s="19"/>
      <c r="B99" s="20"/>
      <c r="K99" s="2"/>
      <c r="L99" s="2"/>
      <c r="M99" s="2"/>
    </row>
    <row r="100" spans="1:13" ht="84" hidden="1" customHeight="1" x14ac:dyDescent="0.25">
      <c r="A100" s="19" t="s">
        <v>147</v>
      </c>
      <c r="B100" s="20" t="s">
        <v>144</v>
      </c>
    </row>
    <row r="101" spans="1:13" ht="60.75" hidden="1" thickBot="1" x14ac:dyDescent="0.3">
      <c r="A101" s="21" t="s">
        <v>150</v>
      </c>
      <c r="B101" s="22" t="s">
        <v>146</v>
      </c>
      <c r="K101" s="29"/>
      <c r="L101" s="29"/>
      <c r="M101" s="29"/>
    </row>
    <row r="102" spans="1:13" ht="60.75" hidden="1" thickBot="1" x14ac:dyDescent="0.3">
      <c r="A102" s="30" t="s">
        <v>149</v>
      </c>
      <c r="B102" s="22" t="s">
        <v>151</v>
      </c>
    </row>
  </sheetData>
  <sheetProtection sheet="1" objects="1" scenarios="1" selectLockedCells="1"/>
  <mergeCells count="70">
    <mergeCell ref="A2:G2"/>
    <mergeCell ref="A6:G6"/>
    <mergeCell ref="K3:L3"/>
    <mergeCell ref="K4:L4"/>
    <mergeCell ref="A18:B18"/>
    <mergeCell ref="A16:B16"/>
    <mergeCell ref="B8:D8"/>
    <mergeCell ref="B9:D9"/>
    <mergeCell ref="B11:D11"/>
    <mergeCell ref="K9:M9"/>
    <mergeCell ref="K10:L10"/>
    <mergeCell ref="K17:L17"/>
    <mergeCell ref="M11:M12"/>
    <mergeCell ref="M15:M16"/>
    <mergeCell ref="K18:L18"/>
    <mergeCell ref="K11:L12"/>
    <mergeCell ref="K7:K8"/>
    <mergeCell ref="L7:M8"/>
    <mergeCell ref="A31:G31"/>
    <mergeCell ref="M13:M14"/>
    <mergeCell ref="B10:D10"/>
    <mergeCell ref="K19:L19"/>
    <mergeCell ref="A12:B12"/>
    <mergeCell ref="A67:B67"/>
    <mergeCell ref="F24:F25"/>
    <mergeCell ref="E24:E25"/>
    <mergeCell ref="C24:D25"/>
    <mergeCell ref="A94:B94"/>
    <mergeCell ref="C27:D27"/>
    <mergeCell ref="C26:D26"/>
    <mergeCell ref="K15:L16"/>
    <mergeCell ref="K13:L14"/>
    <mergeCell ref="G24:G25"/>
    <mergeCell ref="C28:D28"/>
    <mergeCell ref="A21:B21"/>
    <mergeCell ref="A22:B22"/>
    <mergeCell ref="A23:B23"/>
    <mergeCell ref="A13:C13"/>
    <mergeCell ref="A98:B98"/>
    <mergeCell ref="H24:H25"/>
    <mergeCell ref="A20:G20"/>
    <mergeCell ref="A30:G30"/>
    <mergeCell ref="I24:I25"/>
    <mergeCell ref="A51:B51"/>
    <mergeCell ref="C21:D21"/>
    <mergeCell ref="C22:D22"/>
    <mergeCell ref="C23:D23"/>
    <mergeCell ref="A39:B39"/>
    <mergeCell ref="A43:B43"/>
    <mergeCell ref="A47:B47"/>
    <mergeCell ref="A35:B35"/>
    <mergeCell ref="A26:B26"/>
    <mergeCell ref="A27:B27"/>
    <mergeCell ref="A28:B28"/>
    <mergeCell ref="K1:M2"/>
    <mergeCell ref="A32:G32"/>
    <mergeCell ref="A33:G33"/>
    <mergeCell ref="A34:G34"/>
    <mergeCell ref="F8:G11"/>
    <mergeCell ref="A14:B14"/>
    <mergeCell ref="E13:G13"/>
    <mergeCell ref="E14:E15"/>
    <mergeCell ref="K21:L22"/>
    <mergeCell ref="M21:M22"/>
    <mergeCell ref="F14:F15"/>
    <mergeCell ref="G14:G15"/>
    <mergeCell ref="H14:H15"/>
    <mergeCell ref="I14:I15"/>
    <mergeCell ref="E18:G18"/>
    <mergeCell ref="K20:L20"/>
  </mergeCells>
  <conditionalFormatting sqref="B25">
    <cfRule type="expression" dxfId="38" priority="9">
      <formula>$B$24 ="trifft nicht zu"</formula>
    </cfRule>
    <cfRule type="expression" dxfId="37" priority="50">
      <formula>AND($B$24="Trifft zu",$B$25="")</formula>
    </cfRule>
  </conditionalFormatting>
  <conditionalFormatting sqref="H21">
    <cfRule type="expression" dxfId="36" priority="47">
      <formula>$H$21&lt;&gt;""</formula>
    </cfRule>
  </conditionalFormatting>
  <conditionalFormatting sqref="H22">
    <cfRule type="expression" dxfId="35" priority="46">
      <formula>$H$22&lt;&gt;""</formula>
    </cfRule>
  </conditionalFormatting>
  <conditionalFormatting sqref="H23">
    <cfRule type="expression" dxfId="34" priority="45">
      <formula>$H$23&lt;&gt;""</formula>
    </cfRule>
  </conditionalFormatting>
  <conditionalFormatting sqref="H24:H25">
    <cfRule type="expression" dxfId="33" priority="44">
      <formula>$H$24&lt;&gt;""</formula>
    </cfRule>
  </conditionalFormatting>
  <conditionalFormatting sqref="H26">
    <cfRule type="expression" dxfId="32" priority="43">
      <formula>$H$26&lt;&gt;""</formula>
    </cfRule>
  </conditionalFormatting>
  <conditionalFormatting sqref="H27">
    <cfRule type="expression" dxfId="31" priority="42">
      <formula>$H$27&lt;&gt;""</formula>
    </cfRule>
  </conditionalFormatting>
  <conditionalFormatting sqref="H28">
    <cfRule type="expression" dxfId="30" priority="41">
      <formula>$H$28&lt;&gt;""</formula>
    </cfRule>
  </conditionalFormatting>
  <conditionalFormatting sqref="I21">
    <cfRule type="expression" dxfId="29" priority="40">
      <formula>$I$21&lt;&gt;""</formula>
    </cfRule>
  </conditionalFormatting>
  <conditionalFormatting sqref="I22">
    <cfRule type="expression" dxfId="28" priority="39">
      <formula>$I$22&lt;&gt;""</formula>
    </cfRule>
  </conditionalFormatting>
  <conditionalFormatting sqref="I23">
    <cfRule type="expression" dxfId="27" priority="38">
      <formula>$I$23&lt;&gt;""</formula>
    </cfRule>
  </conditionalFormatting>
  <conditionalFormatting sqref="I24:I25">
    <cfRule type="expression" dxfId="26" priority="37">
      <formula>$I$24&lt;&gt;""</formula>
    </cfRule>
  </conditionalFormatting>
  <conditionalFormatting sqref="I26">
    <cfRule type="expression" dxfId="25" priority="36">
      <formula>$I$26&lt;&gt;""</formula>
    </cfRule>
  </conditionalFormatting>
  <conditionalFormatting sqref="I27">
    <cfRule type="expression" dxfId="24" priority="35">
      <formula>$I$27&lt;&gt;""</formula>
    </cfRule>
  </conditionalFormatting>
  <conditionalFormatting sqref="I28">
    <cfRule type="expression" dxfId="23" priority="34">
      <formula>$I$28&lt;&gt;""</formula>
    </cfRule>
  </conditionalFormatting>
  <conditionalFormatting sqref="M4">
    <cfRule type="cellIs" dxfId="22" priority="33" operator="equal">
      <formula>0</formula>
    </cfRule>
  </conditionalFormatting>
  <conditionalFormatting sqref="M3">
    <cfRule type="cellIs" dxfId="21" priority="32" operator="equal">
      <formula>""</formula>
    </cfRule>
  </conditionalFormatting>
  <conditionalFormatting sqref="B24">
    <cfRule type="cellIs" dxfId="20" priority="29" operator="equal">
      <formula>0</formula>
    </cfRule>
  </conditionalFormatting>
  <conditionalFormatting sqref="M10 M13">
    <cfRule type="cellIs" dxfId="19" priority="28" operator="equal">
      <formula>"Ja"</formula>
    </cfRule>
  </conditionalFormatting>
  <conditionalFormatting sqref="M11:M12">
    <cfRule type="cellIs" dxfId="18" priority="26" operator="equal">
      <formula>"Ja"</formula>
    </cfRule>
  </conditionalFormatting>
  <conditionalFormatting sqref="M21">
    <cfRule type="cellIs" dxfId="17" priority="20" operator="equal">
      <formula>""</formula>
    </cfRule>
  </conditionalFormatting>
  <conditionalFormatting sqref="M15:M16">
    <cfRule type="cellIs" dxfId="16" priority="19" operator="equal">
      <formula>"Ja"</formula>
    </cfRule>
  </conditionalFormatting>
  <conditionalFormatting sqref="E14:G16">
    <cfRule type="cellIs" dxfId="15" priority="18" operator="notEqual">
      <formula>""</formula>
    </cfRule>
  </conditionalFormatting>
  <conditionalFormatting sqref="H14:H16">
    <cfRule type="cellIs" dxfId="14" priority="17" operator="notEqual">
      <formula>""</formula>
    </cfRule>
  </conditionalFormatting>
  <conditionalFormatting sqref="I14:I16">
    <cfRule type="cellIs" dxfId="13" priority="16" operator="notEqual">
      <formula>""</formula>
    </cfRule>
  </conditionalFormatting>
  <conditionalFormatting sqref="L7:M8">
    <cfRule type="cellIs" dxfId="12" priority="14" operator="equal">
      <formula>""</formula>
    </cfRule>
  </conditionalFormatting>
  <conditionalFormatting sqref="M17">
    <cfRule type="cellIs" dxfId="11" priority="13" operator="equal">
      <formula>"Ja"</formula>
    </cfRule>
  </conditionalFormatting>
  <conditionalFormatting sqref="M18">
    <cfRule type="cellIs" dxfId="10" priority="12" operator="equal">
      <formula>"Ja"</formula>
    </cfRule>
  </conditionalFormatting>
  <conditionalFormatting sqref="M19">
    <cfRule type="cellIs" dxfId="9" priority="11" operator="equal">
      <formula>"Ja"</formula>
    </cfRule>
  </conditionalFormatting>
  <conditionalFormatting sqref="M20">
    <cfRule type="cellIs" dxfId="8" priority="10" operator="equal">
      <formula>"Ja"</formula>
    </cfRule>
  </conditionalFormatting>
  <conditionalFormatting sqref="E13:G13">
    <cfRule type="cellIs" dxfId="7" priority="8" operator="notEqual">
      <formula>""</formula>
    </cfRule>
  </conditionalFormatting>
  <conditionalFormatting sqref="K1">
    <cfRule type="expression" dxfId="6" priority="54">
      <formula>OR($M$3="",$M$4="",$L$7="",$M$10="",$M$11="",$M$15="",$M$17="",$M$18="",$M$19="",$M$20="")</formula>
    </cfRule>
  </conditionalFormatting>
  <conditionalFormatting sqref="B8:D8">
    <cfRule type="cellIs" dxfId="5" priority="6" operator="equal">
      <formula>""</formula>
    </cfRule>
  </conditionalFormatting>
  <conditionalFormatting sqref="B9:D9">
    <cfRule type="cellIs" dxfId="4" priority="5" operator="equal">
      <formula>""</formula>
    </cfRule>
  </conditionalFormatting>
  <conditionalFormatting sqref="B10:D10">
    <cfRule type="cellIs" dxfId="3" priority="4" operator="equal">
      <formula>""</formula>
    </cfRule>
  </conditionalFormatting>
  <conditionalFormatting sqref="B11:D11">
    <cfRule type="cellIs" dxfId="2" priority="3" operator="equal">
      <formula>""</formula>
    </cfRule>
  </conditionalFormatting>
  <conditionalFormatting sqref="G4">
    <cfRule type="cellIs" dxfId="1" priority="2" operator="equal">
      <formula>""</formula>
    </cfRule>
  </conditionalFormatting>
  <conditionalFormatting sqref="M5">
    <cfRule type="cellIs" dxfId="0" priority="1" operator="equal">
      <formula>""</formula>
    </cfRule>
  </conditionalFormatting>
  <dataValidations count="6">
    <dataValidation type="list" allowBlank="1" showInputMessage="1" showErrorMessage="1" promptTitle="Auswahl Datum für Berechnung" sqref="M4" xr:uid="{00000000-0002-0000-0100-000000000000}">
      <formula1>$B$36:$B$37</formula1>
    </dataValidation>
    <dataValidation type="list" showInputMessage="1" showErrorMessage="1" sqref="B25" xr:uid="{00000000-0002-0000-0100-000001000000}">
      <formula1>$B$52:$B$65</formula1>
    </dataValidation>
    <dataValidation type="list" allowBlank="1" showInputMessage="1" showErrorMessage="1" sqref="B24" xr:uid="{00000000-0002-0000-0100-000002000000}">
      <formula1>$B$48:$B$49</formula1>
    </dataValidation>
    <dataValidation type="list" allowBlank="1" showInputMessage="1" showErrorMessage="1" sqref="M3" xr:uid="{00000000-0002-0000-0100-000003000000}">
      <formula1>$B$69:$B$80</formula1>
    </dataValidation>
    <dataValidation type="list" allowBlank="1" showInputMessage="1" showErrorMessage="1" sqref="L7:M8" xr:uid="{00000000-0002-0000-0100-000004000000}">
      <formula1>$A$99:$A$102</formula1>
    </dataValidation>
    <dataValidation type="list" allowBlank="1" showInputMessage="1" showErrorMessage="1" sqref="M10:M13 M15:M19" xr:uid="{00000000-0002-0000-0100-000005000000}">
      <formula1>$B$95:$B$96</formula1>
    </dataValidation>
  </dataValidations>
  <pageMargins left="1.0236220472440944" right="0.23622047244094491" top="1.3385826771653544" bottom="0.35433070866141736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prosozial</vt:lpstr>
      <vt:lpstr>Tabelle1</vt:lpstr>
      <vt:lpstr>Tabelle1!Druckbereich</vt:lpstr>
    </vt:vector>
  </TitlesOfParts>
  <Company>Landkreis Göttingen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Stralucke, Carsten</dc:creator>
  <cp:lastModifiedBy>Beck, Mike</cp:lastModifiedBy>
  <cp:lastPrinted>2025-01-29T08:37:16Z</cp:lastPrinted>
  <dcterms:created xsi:type="dcterms:W3CDTF">2019-05-28T06:39:21Z</dcterms:created>
  <dcterms:modified xsi:type="dcterms:W3CDTF">2025-02-03T08:15:33Z</dcterms:modified>
</cp:coreProperties>
</file>