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bsk\AppData\Local\Temp\9\SWA671a13060\"/>
    </mc:Choice>
  </mc:AlternateContent>
  <xr:revisionPtr revIDLastSave="0" documentId="13_ncr:1_{1B792E2B-0A84-4F91-8DFC-DA415FD50A17}" xr6:coauthVersionLast="36" xr6:coauthVersionMax="36" xr10:uidLastSave="{00000000-0000-0000-0000-000000000000}"/>
  <bookViews>
    <workbookView xWindow="120" yWindow="1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Tabelle1!$A$1:$I$84</definedName>
  </definedNames>
  <calcPr calcId="191029"/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E50" i="1" l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F50" i="1" l="1"/>
  <c r="F51" i="1"/>
  <c r="F52" i="1"/>
  <c r="F53" i="1"/>
  <c r="F54" i="1"/>
  <c r="F55" i="1"/>
  <c r="F56" i="1"/>
  <c r="F57" i="1"/>
  <c r="F58" i="1"/>
  <c r="F59" i="1"/>
  <c r="F60" i="1"/>
  <c r="F49" i="1"/>
  <c r="D50" i="1"/>
  <c r="D51" i="1"/>
  <c r="D52" i="1"/>
  <c r="D53" i="1"/>
  <c r="D54" i="1"/>
  <c r="D55" i="1"/>
  <c r="D56" i="1"/>
  <c r="D57" i="1"/>
  <c r="D58" i="1"/>
  <c r="D59" i="1"/>
  <c r="D60" i="1"/>
  <c r="D49" i="1"/>
  <c r="A60" i="1"/>
  <c r="A59" i="1"/>
  <c r="A58" i="1"/>
  <c r="A57" i="1"/>
  <c r="A56" i="1"/>
  <c r="A55" i="1"/>
  <c r="A54" i="1"/>
  <c r="A53" i="1"/>
  <c r="A52" i="1"/>
  <c r="A51" i="1"/>
  <c r="A50" i="1"/>
  <c r="A49" i="1"/>
  <c r="C35" i="1"/>
  <c r="A29" i="1"/>
  <c r="A31" i="1" s="1"/>
  <c r="H24" i="1"/>
  <c r="A33" i="1" l="1"/>
  <c r="A35" i="1" s="1"/>
  <c r="E35" i="1" s="1"/>
  <c r="B62" i="1" l="1"/>
  <c r="B66" i="1"/>
  <c r="B70" i="1"/>
  <c r="B74" i="1"/>
  <c r="B78" i="1"/>
  <c r="B82" i="1"/>
  <c r="B63" i="1"/>
  <c r="B67" i="1"/>
  <c r="B71" i="1"/>
  <c r="B75" i="1"/>
  <c r="B79" i="1"/>
  <c r="B83" i="1"/>
  <c r="B64" i="1"/>
  <c r="B68" i="1"/>
  <c r="B72" i="1"/>
  <c r="B76" i="1"/>
  <c r="B80" i="1"/>
  <c r="B84" i="1"/>
  <c r="B65" i="1"/>
  <c r="B69" i="1"/>
  <c r="B73" i="1"/>
  <c r="B77" i="1"/>
  <c r="B81" i="1"/>
  <c r="B61" i="1"/>
  <c r="B58" i="1"/>
  <c r="B54" i="1"/>
  <c r="B55" i="1"/>
  <c r="B57" i="1"/>
  <c r="B59" i="1"/>
  <c r="B50" i="1"/>
  <c r="B51" i="1"/>
  <c r="B49" i="1"/>
  <c r="B52" i="1"/>
  <c r="B53" i="1"/>
  <c r="B60" i="1"/>
  <c r="B56" i="1"/>
</calcChain>
</file>

<file path=xl/sharedStrings.xml><?xml version="1.0" encoding="utf-8"?>
<sst xmlns="http://schemas.openxmlformats.org/spreadsheetml/2006/main" count="369" uniqueCount="219">
  <si>
    <t>eLb:</t>
  </si>
  <si>
    <t>Name, Vorname:</t>
  </si>
  <si>
    <t>Geburtsdatum:</t>
  </si>
  <si>
    <t>Adresse:</t>
  </si>
  <si>
    <t>Arbeitgeber:</t>
  </si>
  <si>
    <t>Eingliederungszuschuss gemäß §§ 88 ff. SGB III - Berechnung</t>
  </si>
  <si>
    <t xml:space="preserve"> Prozent</t>
  </si>
  <si>
    <t>Monate</t>
  </si>
  <si>
    <t>Förderzeitraum:</t>
  </si>
  <si>
    <t>bis</t>
  </si>
  <si>
    <t>€ pro Monat</t>
  </si>
  <si>
    <r>
      <rPr>
        <b/>
        <sz val="11"/>
        <color theme="1"/>
        <rFont val="Calibri"/>
        <family val="2"/>
        <scheme val="minor"/>
      </rPr>
      <t xml:space="preserve">Höhe </t>
    </r>
    <r>
      <rPr>
        <sz val="11"/>
        <color theme="1"/>
        <rFont val="Calibri"/>
        <family val="2"/>
        <scheme val="minor"/>
      </rPr>
      <t>EGZ gemäß Prüfung:</t>
    </r>
  </si>
  <si>
    <r>
      <rPr>
        <b/>
        <sz val="11"/>
        <color theme="1"/>
        <rFont val="Calibri"/>
        <family val="2"/>
        <scheme val="minor"/>
      </rPr>
      <t>Dauer</t>
    </r>
    <r>
      <rPr>
        <sz val="11"/>
        <color theme="1"/>
        <rFont val="Calibri"/>
        <family val="2"/>
        <scheme val="minor"/>
      </rPr>
      <t xml:space="preserve"> EGZ gemäß Prüfung: </t>
    </r>
  </si>
  <si>
    <t>Berechnung des monatlichen Eingliederungszuschusses:</t>
  </si>
  <si>
    <t xml:space="preserve"> zuzüglich 20 % SV-Arbeitgeberanteil</t>
  </si>
  <si>
    <t xml:space="preserve"> Bruttogehalt</t>
  </si>
  <si>
    <t>Zwischensumme</t>
  </si>
  <si>
    <t>monatlicher Förderbetrag</t>
  </si>
  <si>
    <t>*</t>
  </si>
  <si>
    <t>% =</t>
  </si>
  <si>
    <t>Wiedervorlagen der Anlagen:</t>
  </si>
  <si>
    <t xml:space="preserve">Alternative Berechnung des Bruttoentgeltes </t>
  </si>
  <si>
    <t>(wenn nur die Stundenlohn und die Arbeitsstunden im Arbeitsvertrag geregelt sind):</t>
  </si>
  <si>
    <t>Stunden pro Woche * 52 /12=</t>
  </si>
  <si>
    <r>
      <rPr>
        <b/>
        <sz val="11"/>
        <color theme="1"/>
        <rFont val="Calibri"/>
        <family val="2"/>
        <scheme val="minor"/>
      </rPr>
      <t xml:space="preserve">Bruttoentgelt </t>
    </r>
    <r>
      <rPr>
        <sz val="11"/>
        <color theme="1"/>
        <rFont val="Calibri"/>
        <family val="2"/>
        <scheme val="minor"/>
      </rPr>
      <t>laut Arbeitsvertrag (ggf. Antrag):</t>
    </r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</si>
  <si>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</si>
  <si>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</si>
  <si>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</si>
  <si>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</si>
  <si>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</si>
  <si>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</si>
  <si>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</si>
  <si>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</si>
  <si>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</si>
  <si>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</si>
  <si>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</si>
  <si>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</si>
  <si>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Terminplanung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</si>
  <si>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</si>
  <si>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</si>
  <si>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</si>
  <si>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</si>
  <si>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</si>
  <si>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</si>
  <si>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</si>
  <si>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</si>
  <si>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</si>
  <si>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</si>
  <si>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</si>
  <si>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</si>
  <si>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</si>
  <si>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</si>
  <si>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</si>
  <si>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</si>
  <si>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</si>
  <si>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</si>
  <si>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</si>
  <si>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</si>
  <si>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</si>
  <si>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</si>
  <si>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</si>
  <si>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</si>
  <si>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</si>
  <si>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</si>
  <si>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</si>
  <si>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</si>
  <si>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</si>
  <si>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</si>
  <si>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</si>
  <si>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</si>
  <si>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</si>
  <si>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Klienten_Anrede_(im_Dativ)</t>
  </si>
  <si>
    <t>Herrn</t>
  </si>
  <si>
    <t>heutiges_Datum_in_Kurzform</t>
  </si>
  <si>
    <t>Dtmj</t>
  </si>
  <si>
    <t>Klienten_Kundennr._BA</t>
  </si>
  <si>
    <t>Klienten_Name</t>
  </si>
  <si>
    <t>Klienten_Vorname</t>
  </si>
  <si>
    <t>Klienten_Postleitzahl</t>
  </si>
  <si>
    <t>Klienten_Ort</t>
  </si>
  <si>
    <t>Klienten_Geburtsdatum</t>
  </si>
  <si>
    <t>Klienten_Anrede</t>
  </si>
  <si>
    <t>Klienten_Strasse_+_Hausnummer</t>
  </si>
  <si>
    <t>Klienten_AzExtern</t>
  </si>
  <si>
    <t>Klienten_SV_Nr</t>
  </si>
  <si>
    <t>Klienten_BGNummer</t>
  </si>
  <si>
    <t>Klienten_Geburtsname</t>
  </si>
  <si>
    <t>Klienten_Geburtsort</t>
  </si>
  <si>
    <t>Göttingen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</si>
  <si>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</si>
  <si>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</si>
  <si>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</si>
  <si>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</si>
  <si>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</si>
  <si>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</si>
  <si>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Fachbereich Jobcenter, FD 56.3</t>
  </si>
  <si>
    <t>Klienten_Zust_Bearb_Adr3</t>
  </si>
  <si>
    <t>Herr Stralucke</t>
  </si>
  <si>
    <t>Klienten_Zust_Bearb_Adr4</t>
  </si>
  <si>
    <t>Reinhäuser Landstraße 4</t>
  </si>
  <si>
    <t>Klienten_Zust_Bearb_Adr5</t>
  </si>
  <si>
    <t>37083 Göttingen</t>
  </si>
  <si>
    <t>KlientenZustBearbeiter_Anrede</t>
  </si>
  <si>
    <t>KlientenZustBearbeiter_AnredeDativ</t>
  </si>
  <si>
    <t>KlientenZustBearbeiter_Name</t>
  </si>
  <si>
    <t>KlientenZustBearbeiter_Tel</t>
  </si>
  <si>
    <t>KlientenZustBearbeiter_Zimmer</t>
  </si>
  <si>
    <t>KlientenZustBearbeiter_Mail</t>
  </si>
  <si>
    <t>KlientenSteuerID</t>
  </si>
  <si>
    <t>Klienten_Staatsangehoerigkeit</t>
  </si>
  <si>
    <t>Deutschland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</si>
  <si>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</si>
  <si>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</si>
  <si>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</si>
  <si>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</si>
  <si>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</si>
  <si>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</si>
  <si>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</si>
  <si>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</si>
  <si>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</si>
  <si>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</si>
  <si>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</si>
  <si>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</si>
  <si>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</si>
  <si>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</si>
  <si>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</si>
  <si>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</si>
  <si>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</si>
  <si>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</si>
  <si>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</si>
  <si>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</si>
  <si>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</si>
  <si>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</si>
  <si>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</si>
  <si>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</si>
  <si>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</si>
  <si>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</si>
  <si>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</si>
  <si>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</si>
  <si>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</si>
  <si>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Klienten_Bankleitzahl</t>
  </si>
  <si>
    <t>Klienten_Kontonummer</t>
  </si>
  <si>
    <t>Klienten_BIC</t>
  </si>
  <si>
    <t>Klienten_IBAN</t>
  </si>
  <si>
    <t>Klienten_KtoInhaber</t>
  </si>
  <si>
    <t>Klienten_Bankverbindung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</si>
  <si>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</si>
  <si>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</si>
  <si>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</si>
  <si>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</si>
  <si>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</si>
  <si>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</si>
  <si>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</si>
  <si>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</si>
  <si>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</si>
  <si>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</si>
  <si>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</si>
  <si>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</si>
  <si>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Frau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</si>
  <si>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</si>
  <si>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</si>
  <si>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</si>
  <si>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</si>
  <si>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</si>
  <si>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</si>
  <si>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</si>
  <si>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</si>
  <si>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</si>
  <si>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</si>
  <si>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</si>
  <si>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</si>
  <si>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</si>
  <si>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</si>
  <si>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</si>
  <si>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</si>
  <si>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</si>
  <si>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</si>
  <si>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</si>
  <si>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Unterschrift</t>
  </si>
  <si>
    <t>Mustermann Mäxchen 1980-04-01</t>
  </si>
  <si>
    <t>Erstgespräch mit Herrn Mäxchen Mustermann_x000D__x000D_ SACHVERHALT:_x000D_Es wurde mit Herrn Mustermann Folgendes erledigt / besprochen:_x000D__x000D_</t>
  </si>
  <si>
    <t>Erstgespräch FM:</t>
  </si>
  <si>
    <t>erschienen</t>
  </si>
  <si>
    <t>10.07.2019</t>
  </si>
  <si>
    <t>Erstgespräch FM erschienen:</t>
  </si>
  <si>
    <t>Herr Mäxchen Mustermann</t>
  </si>
  <si>
    <t>Herrn_x000D_Mäxchen Mustermann_x000D_Zorge_x000D_Waldenburger Straße 7_x000D_37445 Walkenried_x000D_Herrn_x000D_Mäxchen Mustermann_x000D_Lasfelde_x000D_Wielandstr. 7_x000D_30125 Hannover_x000D_Herrn_x000D_Mäxchen Mustermann_x000D_Ringstr. 3_x000D_37520 Osterode am Harz_x000D__x000D_Herrn_x000D_Mäxchen Mustermann_x000D_Lasfelde_x000D_Musterallee 28_x000D_37412 Bad Grund (Harz)</t>
  </si>
  <si>
    <t>05522 11144</t>
  </si>
  <si>
    <t>05.07.2019</t>
  </si>
  <si>
    <t>Mustermann</t>
  </si>
  <si>
    <t>Mäxchen</t>
  </si>
  <si>
    <t>Osterode am Harz</t>
  </si>
  <si>
    <t>01.04.1980</t>
  </si>
  <si>
    <t>Ringstr. 3</t>
  </si>
  <si>
    <t>Köln</t>
  </si>
  <si>
    <t>maexchen.mustermann@mustermann.de</t>
  </si>
  <si>
    <t>Albanien</t>
  </si>
  <si>
    <t>Mustermann, Mäxchen</t>
  </si>
  <si>
    <t>05. Juli 2019</t>
  </si>
  <si>
    <t>Sens</t>
  </si>
  <si>
    <t>Mäxchen Mustermann</t>
  </si>
  <si>
    <t>37520 Osterode am Harz</t>
  </si>
  <si>
    <t>Sehr geehrter Herr Mustermann,</t>
  </si>
  <si>
    <t>05.07.2019 08:51:53</t>
  </si>
  <si>
    <t>´Extra Dry´ Trockenfloristik &amp; mehr</t>
  </si>
  <si>
    <t>Extra Dry' Trockenfloristik &amp; mehr_x000D__x000D_Am Wilhelmsbad 5_x000D__x000D_38723 Seesen</t>
  </si>
  <si>
    <t>Extra Dry' Trockenfloristik &amp; mehr</t>
  </si>
  <si>
    <t>Am Wilhelmsbad 5</t>
  </si>
  <si>
    <t>38723 Seesen</t>
  </si>
  <si>
    <t>Prozent:</t>
  </si>
  <si>
    <t>€ pro Stunde</t>
  </si>
  <si>
    <t>Anlage 1 (ein Monat nach Ablauf der Förderzeit):</t>
  </si>
  <si>
    <t>Anlage 2 (ein Monat nach Ablauf der Nachbeschäftigungszeit):</t>
  </si>
  <si>
    <t>fällig zum:</t>
  </si>
  <si>
    <t>Stand:</t>
  </si>
  <si>
    <t>Anlage Ratenauflistung:</t>
  </si>
  <si>
    <t>Degression?</t>
  </si>
  <si>
    <t>Letzte Rate vorerst auf "geplant", bis Anlage 1 und die Lohnabrechnungen eingegangen sind.
Ggf. Degression auswählen.</t>
  </si>
  <si>
    <t>Adresse Arbeitgeber: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</si>
</sst>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_ ;\-#,##0.00\ "/>
    <numFmt numFmtId="166" formatCode="d/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3" xfId="0" applyFont="1" applyBorder="1"/>
    <xf numFmtId="0" fontId="0" fillId="0" borderId="6" xfId="0" applyBorder="1"/>
    <xf numFmtId="0" fontId="0" fillId="0" borderId="8" xfId="0" applyBorder="1"/>
    <xf numFmtId="44" fontId="0" fillId="0" borderId="6" xfId="1" applyFont="1" applyBorder="1"/>
    <xf numFmtId="44" fontId="0" fillId="0" borderId="8" xfId="0" applyNumberFormat="1" applyBorder="1"/>
    <xf numFmtId="0" fontId="0" fillId="0" borderId="9" xfId="0" applyBorder="1" applyAlignment="1">
      <alignment horizontal="center"/>
    </xf>
    <xf numFmtId="44" fontId="0" fillId="0" borderId="9" xfId="0" applyNumberFormat="1" applyBorder="1"/>
    <xf numFmtId="0" fontId="2" fillId="0" borderId="13" xfId="0" applyFont="1" applyBorder="1"/>
    <xf numFmtId="0" fontId="0" fillId="0" borderId="13" xfId="0" applyBorder="1"/>
    <xf numFmtId="0" fontId="0" fillId="0" borderId="3" xfId="0" applyBorder="1"/>
    <xf numFmtId="0" fontId="0" fillId="0" borderId="0" xfId="0" applyNumberFormat="1"/>
    <xf numFmtId="0" fontId="0" fillId="0" borderId="0" xfId="0" quotePrefix="1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0" xfId="0" applyBorder="1" applyProtection="1"/>
    <xf numFmtId="0" fontId="0" fillId="0" borderId="0" xfId="0" applyProtection="1"/>
    <xf numFmtId="44" fontId="0" fillId="0" borderId="0" xfId="0" applyNumberFormat="1" applyBorder="1" applyProtection="1"/>
    <xf numFmtId="166" fontId="0" fillId="0" borderId="0" xfId="0" applyNumberFormat="1" applyBorder="1" applyProtection="1"/>
    <xf numFmtId="44" fontId="0" fillId="0" borderId="0" xfId="0" applyNumberFormat="1" applyBorder="1"/>
    <xf numFmtId="0" fontId="0" fillId="0" borderId="7" xfId="0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165" fontId="2" fillId="0" borderId="1" xfId="0" applyNumberFormat="1" applyFont="1" applyBorder="1"/>
    <xf numFmtId="7" fontId="2" fillId="0" borderId="1" xfId="1" applyNumberFormat="1" applyFont="1" applyBorder="1"/>
    <xf numFmtId="44" fontId="2" fillId="0" borderId="11" xfId="1" applyFont="1" applyBorder="1"/>
    <xf numFmtId="44" fontId="2" fillId="0" borderId="1" xfId="0" applyNumberFormat="1" applyFont="1" applyBorder="1"/>
    <xf numFmtId="0" fontId="2" fillId="0" borderId="1" xfId="0" applyFont="1" applyBorder="1"/>
    <xf numFmtId="44" fontId="2" fillId="0" borderId="12" xfId="0" applyNumberFormat="1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7" fontId="2" fillId="0" borderId="0" xfId="0" applyNumberFormat="1" applyFont="1" applyBorder="1" applyAlignment="1" applyProtection="1">
      <alignment vertical="center"/>
    </xf>
    <xf numFmtId="0" fontId="0" fillId="0" borderId="15" xfId="0" applyFill="1" applyBorder="1"/>
    <xf numFmtId="0" fontId="0" fillId="0" borderId="16" xfId="0" applyFill="1" applyBorder="1"/>
    <xf numFmtId="0" fontId="2" fillId="0" borderId="0" xfId="0" applyFont="1" applyBorder="1" applyProtection="1"/>
    <xf numFmtId="0" fontId="0" fillId="0" borderId="0" xfId="0" applyBorder="1" applyAlignment="1" applyProtection="1">
      <alignment vertical="center"/>
    </xf>
    <xf numFmtId="7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2" borderId="0" xfId="0" applyFill="1"/>
    <xf numFmtId="0" fontId="0" fillId="0" borderId="25" xfId="0" applyFont="1" applyBorder="1" applyAlignment="1" applyProtection="1">
      <alignment horizontal="left" vertical="top" wrapText="1"/>
    </xf>
    <xf numFmtId="0" fontId="0" fillId="0" borderId="26" xfId="0" applyFont="1" applyBorder="1" applyAlignment="1" applyProtection="1">
      <alignment horizontal="left" vertical="top"/>
    </xf>
    <xf numFmtId="0" fontId="0" fillId="0" borderId="27" xfId="0" applyFont="1" applyBorder="1" applyAlignment="1" applyProtection="1">
      <alignment horizontal="left" vertical="top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166" fontId="2" fillId="0" borderId="32" xfId="0" applyNumberFormat="1" applyFont="1" applyBorder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5"/>
  <sheetViews>
    <sheetView workbookViewId="0"/>
  </sheetViews>
  <sheetFormatPr baseColWidth="10" defaultRowHeight="15" x14ac:dyDescent="0.25"/>
  <cols>
    <col min="1" max="1" width="52.28515625" style="20" bestFit="1" customWidth="1"/>
    <col min="2" max="2" width="120.7109375" style="20" customWidth="1"/>
    <col min="3" max="3" width="17.85546875" style="20" bestFit="1" customWidth="1"/>
    <col min="4" max="16384" width="11.42578125" style="20"/>
  </cols>
  <sheetData>
    <row r="1" spans="1:3" x14ac:dyDescent="0.25">
      <c r="A1" s="20" t="s">
        <v>44</v>
      </c>
      <c r="B1" s="20" t="s">
        <v>183</v>
      </c>
      <c r="C1" s="20" t="s">
        <v>45</v>
      </c>
    </row>
    <row r="2" spans="1:3" x14ac:dyDescent="0.25">
      <c r="A2" s="20" t="s">
        <v>40</v>
      </c>
      <c r="B2" s="20" t="s">
        <v>32</v>
      </c>
      <c r="C2" s="20" t="s">
        <v>41</v>
      </c>
    </row>
    <row r="3" spans="1:3" x14ac:dyDescent="0.25">
      <c r="A3" s="20" t="s">
        <v>127</v>
      </c>
      <c r="B3" s="20" t="s">
        <v>128</v>
      </c>
      <c r="C3" s="20" t="s">
        <v>49</v>
      </c>
    </row>
    <row r="4" spans="1:3" x14ac:dyDescent="0.25">
      <c r="A4" s="20" t="s">
        <v>112</v>
      </c>
      <c r="B4" s="20" t="s">
        <v>113</v>
      </c>
    </row>
    <row r="5" spans="1:3" x14ac:dyDescent="0.25">
      <c r="A5" s="20" t="s">
        <v>31</v>
      </c>
      <c r="B5" s="20" t="s">
        <v>32</v>
      </c>
    </row>
    <row r="6" spans="1:3" x14ac:dyDescent="0.25">
      <c r="A6" s="20" t="s">
        <v>35</v>
      </c>
      <c r="B6" s="20" t="s">
        <v>181</v>
      </c>
    </row>
    <row r="7" spans="1:3" x14ac:dyDescent="0.25">
      <c r="A7" s="20" t="s">
        <v>54</v>
      </c>
      <c r="B7" s="20" t="s">
        <v>55</v>
      </c>
      <c r="C7" s="20" t="s">
        <v>49</v>
      </c>
    </row>
    <row r="8" spans="1:3" x14ac:dyDescent="0.25">
      <c r="A8" s="20" t="s">
        <v>70</v>
      </c>
      <c r="B8" s="20" t="s">
        <v>59</v>
      </c>
      <c r="C8" s="20" t="s">
        <v>49</v>
      </c>
    </row>
    <row r="9" spans="1:3" x14ac:dyDescent="0.25">
      <c r="A9" s="20" t="s">
        <v>67</v>
      </c>
      <c r="B9" s="20" t="s">
        <v>68</v>
      </c>
      <c r="C9" s="20" t="s">
        <v>49</v>
      </c>
    </row>
    <row r="10" spans="1:3" x14ac:dyDescent="0.25">
      <c r="A10" s="20" t="s">
        <v>63</v>
      </c>
      <c r="B10" s="20" t="s">
        <v>64</v>
      </c>
      <c r="C10" s="20" t="s">
        <v>49</v>
      </c>
    </row>
    <row r="11" spans="1:3" x14ac:dyDescent="0.25">
      <c r="A11" s="20" t="s">
        <v>58</v>
      </c>
      <c r="B11" s="20" t="s">
        <v>59</v>
      </c>
      <c r="C11" s="20" t="s">
        <v>49</v>
      </c>
    </row>
    <row r="12" spans="1:3" x14ac:dyDescent="0.25">
      <c r="A12" s="20" t="s">
        <v>69</v>
      </c>
      <c r="B12" s="20" t="s">
        <v>59</v>
      </c>
      <c r="C12" s="20" t="s">
        <v>49</v>
      </c>
    </row>
    <row r="13" spans="1:3" x14ac:dyDescent="0.25">
      <c r="A13" s="20" t="s">
        <v>61</v>
      </c>
      <c r="B13" s="20" t="s">
        <v>62</v>
      </c>
      <c r="C13" s="20" t="s">
        <v>49</v>
      </c>
    </row>
    <row r="14" spans="1:3" x14ac:dyDescent="0.25">
      <c r="A14" s="20" t="s">
        <v>56</v>
      </c>
      <c r="B14" s="20" t="s">
        <v>57</v>
      </c>
      <c r="C14" s="20" t="s">
        <v>49</v>
      </c>
    </row>
    <row r="15" spans="1:3" x14ac:dyDescent="0.25">
      <c r="A15" s="20" t="s">
        <v>60</v>
      </c>
      <c r="B15" s="20">
        <v>2608</v>
      </c>
      <c r="C15" s="20" t="s">
        <v>49</v>
      </c>
    </row>
    <row r="16" spans="1:3" x14ac:dyDescent="0.25">
      <c r="A16" s="20" t="s">
        <v>65</v>
      </c>
      <c r="B16" s="20" t="s">
        <v>66</v>
      </c>
      <c r="C16" s="20" t="s">
        <v>49</v>
      </c>
    </row>
    <row r="17" spans="1:3" x14ac:dyDescent="0.25">
      <c r="A17" s="20" t="s">
        <v>133</v>
      </c>
      <c r="B17" s="20" t="s">
        <v>72</v>
      </c>
      <c r="C17" s="20" t="s">
        <v>49</v>
      </c>
    </row>
    <row r="18" spans="1:3" x14ac:dyDescent="0.25">
      <c r="A18" s="20" t="s">
        <v>33</v>
      </c>
      <c r="B18" s="20" t="s">
        <v>180</v>
      </c>
    </row>
    <row r="19" spans="1:3" x14ac:dyDescent="0.25">
      <c r="A19" s="20" t="s">
        <v>34</v>
      </c>
      <c r="B19" s="20" t="s">
        <v>204</v>
      </c>
    </row>
    <row r="20" spans="1:3" x14ac:dyDescent="0.25">
      <c r="A20" s="20" t="s">
        <v>9</v>
      </c>
      <c r="B20" s="20" t="s">
        <v>183</v>
      </c>
      <c r="C20" s="20" t="s">
        <v>45</v>
      </c>
    </row>
    <row r="21" spans="1:3" x14ac:dyDescent="0.25">
      <c r="A21" s="20" t="s">
        <v>89</v>
      </c>
      <c r="C21" s="20" t="s">
        <v>74</v>
      </c>
    </row>
    <row r="22" spans="1:3" x14ac:dyDescent="0.25">
      <c r="A22" s="20" t="s">
        <v>42</v>
      </c>
      <c r="B22" s="20" t="s">
        <v>32</v>
      </c>
    </row>
    <row r="23" spans="1:3" x14ac:dyDescent="0.25">
      <c r="A23" s="20" t="s">
        <v>114</v>
      </c>
    </row>
    <row r="24" spans="1:3" x14ac:dyDescent="0.25">
      <c r="A24" s="20" t="s">
        <v>27</v>
      </c>
      <c r="B24" s="20">
        <v>0</v>
      </c>
    </row>
    <row r="25" spans="1:3" x14ac:dyDescent="0.25">
      <c r="A25" s="20" t="s">
        <v>155</v>
      </c>
      <c r="B25" s="20" t="s">
        <v>198</v>
      </c>
      <c r="C25" s="20" t="s">
        <v>156</v>
      </c>
    </row>
    <row r="26" spans="1:3" x14ac:dyDescent="0.25">
      <c r="A26" s="20" t="s">
        <v>73</v>
      </c>
      <c r="B26" s="20" t="s">
        <v>188</v>
      </c>
      <c r="C26" s="20" t="s">
        <v>74</v>
      </c>
    </row>
    <row r="27" spans="1:3" x14ac:dyDescent="0.25">
      <c r="A27" s="20" t="s">
        <v>81</v>
      </c>
      <c r="B27" s="20" t="s">
        <v>55</v>
      </c>
      <c r="C27" s="20" t="s">
        <v>49</v>
      </c>
    </row>
    <row r="28" spans="1:3" x14ac:dyDescent="0.25">
      <c r="A28" s="20" t="s">
        <v>71</v>
      </c>
      <c r="B28" s="20" t="s">
        <v>72</v>
      </c>
      <c r="C28" s="20" t="s">
        <v>49</v>
      </c>
    </row>
    <row r="29" spans="1:3" x14ac:dyDescent="0.25">
      <c r="A29" s="20" t="s">
        <v>83</v>
      </c>
      <c r="B29" s="20">
        <v>24023338</v>
      </c>
      <c r="C29" s="20" t="s">
        <v>49</v>
      </c>
    </row>
    <row r="30" spans="1:3" x14ac:dyDescent="0.25">
      <c r="A30" s="20" t="s">
        <v>140</v>
      </c>
      <c r="C30" s="20" t="s">
        <v>49</v>
      </c>
    </row>
    <row r="31" spans="1:3" x14ac:dyDescent="0.25">
      <c r="A31" s="20" t="s">
        <v>145</v>
      </c>
      <c r="C31" s="20" t="s">
        <v>49</v>
      </c>
    </row>
    <row r="32" spans="1:3" x14ac:dyDescent="0.25">
      <c r="A32" s="20" t="s">
        <v>85</v>
      </c>
    </row>
    <row r="33" spans="1:3" x14ac:dyDescent="0.25">
      <c r="A33" s="20" t="s">
        <v>142</v>
      </c>
      <c r="C33" s="20" t="s">
        <v>49</v>
      </c>
    </row>
    <row r="34" spans="1:3" x14ac:dyDescent="0.25">
      <c r="A34" s="20" t="s">
        <v>90</v>
      </c>
      <c r="B34" s="20" t="s">
        <v>195</v>
      </c>
      <c r="C34" s="20" t="s">
        <v>49</v>
      </c>
    </row>
    <row r="35" spans="1:3" x14ac:dyDescent="0.25">
      <c r="A35" s="20" t="s">
        <v>80</v>
      </c>
      <c r="B35" s="20" t="s">
        <v>192</v>
      </c>
      <c r="C35" s="20" t="s">
        <v>74</v>
      </c>
    </row>
    <row r="36" spans="1:3" x14ac:dyDescent="0.25">
      <c r="A36" s="20" t="s">
        <v>111</v>
      </c>
      <c r="B36" s="20" t="s">
        <v>110</v>
      </c>
    </row>
    <row r="37" spans="1:3" x14ac:dyDescent="0.25">
      <c r="A37" s="20" t="s">
        <v>86</v>
      </c>
      <c r="B37" s="20" t="s">
        <v>189</v>
      </c>
      <c r="C37" s="20" t="s">
        <v>49</v>
      </c>
    </row>
    <row r="38" spans="1:3" x14ac:dyDescent="0.25">
      <c r="A38" s="20" t="s">
        <v>87</v>
      </c>
      <c r="B38" s="20" t="s">
        <v>194</v>
      </c>
      <c r="C38" s="20" t="s">
        <v>49</v>
      </c>
    </row>
    <row r="39" spans="1:3" x14ac:dyDescent="0.25">
      <c r="A39" s="20" t="s">
        <v>143</v>
      </c>
      <c r="C39" s="20" t="s">
        <v>49</v>
      </c>
    </row>
    <row r="40" spans="1:3" x14ac:dyDescent="0.25">
      <c r="A40" s="20" t="s">
        <v>141</v>
      </c>
      <c r="C40" s="20" t="s">
        <v>49</v>
      </c>
    </row>
    <row r="41" spans="1:3" x14ac:dyDescent="0.25">
      <c r="A41" s="20" t="s">
        <v>144</v>
      </c>
      <c r="B41" s="20" t="s">
        <v>197</v>
      </c>
      <c r="C41" s="20" t="s">
        <v>49</v>
      </c>
    </row>
    <row r="42" spans="1:3" x14ac:dyDescent="0.25">
      <c r="A42" s="20" t="s">
        <v>75</v>
      </c>
      <c r="C42" s="20" t="s">
        <v>49</v>
      </c>
    </row>
    <row r="43" spans="1:3" x14ac:dyDescent="0.25">
      <c r="A43" s="20" t="s">
        <v>76</v>
      </c>
      <c r="B43" s="20" t="s">
        <v>189</v>
      </c>
      <c r="C43" s="20" t="s">
        <v>49</v>
      </c>
    </row>
    <row r="44" spans="1:3" x14ac:dyDescent="0.25">
      <c r="A44" s="20" t="s">
        <v>79</v>
      </c>
      <c r="B44" s="20" t="s">
        <v>191</v>
      </c>
      <c r="C44" s="20" t="s">
        <v>49</v>
      </c>
    </row>
    <row r="45" spans="1:3" x14ac:dyDescent="0.25">
      <c r="A45" s="20" t="s">
        <v>78</v>
      </c>
      <c r="B45" s="20">
        <v>37520</v>
      </c>
      <c r="C45" s="20" t="s">
        <v>49</v>
      </c>
    </row>
    <row r="46" spans="1:3" x14ac:dyDescent="0.25">
      <c r="A46" s="20" t="s">
        <v>109</v>
      </c>
      <c r="B46" s="20" t="s">
        <v>196</v>
      </c>
      <c r="C46" s="20" t="s">
        <v>49</v>
      </c>
    </row>
    <row r="47" spans="1:3" x14ac:dyDescent="0.25">
      <c r="A47" s="20" t="s">
        <v>82</v>
      </c>
      <c r="B47" s="20" t="s">
        <v>193</v>
      </c>
      <c r="C47" s="20" t="s">
        <v>49</v>
      </c>
    </row>
    <row r="48" spans="1:3" x14ac:dyDescent="0.25">
      <c r="A48" s="20" t="s">
        <v>84</v>
      </c>
      <c r="C48" s="20" t="s">
        <v>49</v>
      </c>
    </row>
    <row r="49" spans="1:3" x14ac:dyDescent="0.25">
      <c r="A49" s="20" t="s">
        <v>91</v>
      </c>
      <c r="B49" s="20" t="s">
        <v>187</v>
      </c>
      <c r="C49" s="20" t="s">
        <v>49</v>
      </c>
    </row>
    <row r="50" spans="1:3" x14ac:dyDescent="0.25">
      <c r="A50" s="20" t="s">
        <v>77</v>
      </c>
      <c r="B50" s="20" t="s">
        <v>190</v>
      </c>
      <c r="C50" s="20" t="s">
        <v>49</v>
      </c>
    </row>
    <row r="51" spans="1:3" x14ac:dyDescent="0.25">
      <c r="A51" s="20" t="s">
        <v>92</v>
      </c>
      <c r="B51" s="20" t="s">
        <v>93</v>
      </c>
      <c r="C51" s="20" t="s">
        <v>49</v>
      </c>
    </row>
    <row r="52" spans="1:3" x14ac:dyDescent="0.25">
      <c r="A52" s="20" t="s">
        <v>94</v>
      </c>
      <c r="B52" s="20" t="s">
        <v>95</v>
      </c>
      <c r="C52" s="20" t="s">
        <v>49</v>
      </c>
    </row>
    <row r="53" spans="1:3" x14ac:dyDescent="0.25">
      <c r="A53" s="20" t="s">
        <v>96</v>
      </c>
      <c r="B53" s="20" t="s">
        <v>97</v>
      </c>
      <c r="C53" s="20" t="s">
        <v>49</v>
      </c>
    </row>
    <row r="54" spans="1:3" x14ac:dyDescent="0.25">
      <c r="A54" s="20" t="s">
        <v>98</v>
      </c>
      <c r="B54" s="20" t="s">
        <v>99</v>
      </c>
      <c r="C54" s="20" t="s">
        <v>49</v>
      </c>
    </row>
    <row r="55" spans="1:3" x14ac:dyDescent="0.25">
      <c r="A55" s="20" t="s">
        <v>100</v>
      </c>
      <c r="B55" s="20" t="s">
        <v>101</v>
      </c>
      <c r="C55" s="20" t="s">
        <v>49</v>
      </c>
    </row>
    <row r="56" spans="1:3" x14ac:dyDescent="0.25">
      <c r="A56" s="20" t="s">
        <v>108</v>
      </c>
      <c r="C56" s="20" t="s">
        <v>49</v>
      </c>
    </row>
    <row r="57" spans="1:3" x14ac:dyDescent="0.25">
      <c r="A57" s="20" t="s">
        <v>102</v>
      </c>
      <c r="B57" s="20" t="s">
        <v>55</v>
      </c>
    </row>
    <row r="58" spans="1:3" x14ac:dyDescent="0.25">
      <c r="A58" s="20" t="s">
        <v>103</v>
      </c>
      <c r="B58" s="20" t="s">
        <v>72</v>
      </c>
    </row>
    <row r="59" spans="1:3" x14ac:dyDescent="0.25">
      <c r="A59" s="20" t="s">
        <v>107</v>
      </c>
      <c r="B59" s="20" t="s">
        <v>68</v>
      </c>
    </row>
    <row r="60" spans="1:3" x14ac:dyDescent="0.25">
      <c r="A60" s="20" t="s">
        <v>104</v>
      </c>
      <c r="B60" s="20" t="s">
        <v>59</v>
      </c>
    </row>
    <row r="61" spans="1:3" x14ac:dyDescent="0.25">
      <c r="A61" s="20" t="s">
        <v>105</v>
      </c>
      <c r="B61" s="20" t="s">
        <v>62</v>
      </c>
    </row>
    <row r="62" spans="1:3" x14ac:dyDescent="0.25">
      <c r="A62" s="20" t="s">
        <v>106</v>
      </c>
      <c r="B62" s="20">
        <v>2608</v>
      </c>
    </row>
    <row r="63" spans="1:3" x14ac:dyDescent="0.25">
      <c r="A63" s="20" t="s">
        <v>30</v>
      </c>
      <c r="B63" s="20" t="s">
        <v>179</v>
      </c>
    </row>
    <row r="64" spans="1:3" x14ac:dyDescent="0.25">
      <c r="A64" s="20" t="s">
        <v>46</v>
      </c>
      <c r="B64" s="20" t="s">
        <v>184</v>
      </c>
    </row>
    <row r="65" spans="1:3" x14ac:dyDescent="0.25">
      <c r="A65" s="20" t="s">
        <v>25</v>
      </c>
      <c r="B65" s="20" t="s">
        <v>203</v>
      </c>
      <c r="C65" s="20" t="s">
        <v>26</v>
      </c>
    </row>
    <row r="66" spans="1:3" x14ac:dyDescent="0.25">
      <c r="A66" s="20" t="s">
        <v>115</v>
      </c>
      <c r="B66" s="20" t="s">
        <v>55</v>
      </c>
      <c r="C66" s="20" t="s">
        <v>49</v>
      </c>
    </row>
    <row r="67" spans="1:3" x14ac:dyDescent="0.25">
      <c r="A67" s="20" t="s">
        <v>116</v>
      </c>
      <c r="B67" s="20" t="s">
        <v>68</v>
      </c>
      <c r="C67" s="20" t="s">
        <v>49</v>
      </c>
    </row>
    <row r="68" spans="1:3" x14ac:dyDescent="0.25">
      <c r="A68" s="20" t="s">
        <v>117</v>
      </c>
      <c r="B68" s="20" t="s">
        <v>64</v>
      </c>
      <c r="C68" s="20" t="s">
        <v>49</v>
      </c>
    </row>
    <row r="69" spans="1:3" x14ac:dyDescent="0.25">
      <c r="A69" s="20" t="s">
        <v>118</v>
      </c>
      <c r="B69" s="20" t="s">
        <v>62</v>
      </c>
      <c r="C69" s="20" t="s">
        <v>49</v>
      </c>
    </row>
    <row r="70" spans="1:3" x14ac:dyDescent="0.25">
      <c r="A70" s="20" t="s">
        <v>121</v>
      </c>
      <c r="B70" s="20" t="s">
        <v>59</v>
      </c>
      <c r="C70" s="20" t="s">
        <v>49</v>
      </c>
    </row>
    <row r="71" spans="1:3" x14ac:dyDescent="0.25">
      <c r="A71" s="20" t="s">
        <v>129</v>
      </c>
      <c r="B71" s="20" t="s">
        <v>88</v>
      </c>
      <c r="C71" s="20" t="s">
        <v>49</v>
      </c>
    </row>
    <row r="72" spans="1:3" x14ac:dyDescent="0.25">
      <c r="A72" s="20" t="s">
        <v>122</v>
      </c>
      <c r="B72" s="20" t="s">
        <v>93</v>
      </c>
      <c r="C72" s="20" t="s">
        <v>49</v>
      </c>
    </row>
    <row r="73" spans="1:3" x14ac:dyDescent="0.25">
      <c r="A73" s="20" t="s">
        <v>134</v>
      </c>
      <c r="B73" s="20" t="s">
        <v>93</v>
      </c>
    </row>
    <row r="74" spans="1:3" x14ac:dyDescent="0.25">
      <c r="A74" s="20" t="s">
        <v>123</v>
      </c>
      <c r="B74" s="20" t="s">
        <v>95</v>
      </c>
      <c r="C74" s="20" t="s">
        <v>49</v>
      </c>
    </row>
    <row r="75" spans="1:3" x14ac:dyDescent="0.25">
      <c r="A75" s="20" t="s">
        <v>135</v>
      </c>
      <c r="B75" s="20" t="s">
        <v>136</v>
      </c>
    </row>
    <row r="76" spans="1:3" x14ac:dyDescent="0.25">
      <c r="A76" s="20" t="s">
        <v>124</v>
      </c>
      <c r="B76" s="20" t="s">
        <v>97</v>
      </c>
      <c r="C76" s="20" t="s">
        <v>49</v>
      </c>
    </row>
    <row r="77" spans="1:3" x14ac:dyDescent="0.25">
      <c r="A77" s="20" t="s">
        <v>137</v>
      </c>
      <c r="B77" s="20" t="s">
        <v>97</v>
      </c>
    </row>
    <row r="78" spans="1:3" x14ac:dyDescent="0.25">
      <c r="A78" s="20" t="s">
        <v>125</v>
      </c>
      <c r="B78" s="20" t="s">
        <v>99</v>
      </c>
      <c r="C78" s="20" t="s">
        <v>49</v>
      </c>
    </row>
    <row r="79" spans="1:3" x14ac:dyDescent="0.25">
      <c r="A79" s="20" t="s">
        <v>138</v>
      </c>
      <c r="B79" s="20" t="s">
        <v>99</v>
      </c>
    </row>
    <row r="80" spans="1:3" x14ac:dyDescent="0.25">
      <c r="A80" s="20" t="s">
        <v>126</v>
      </c>
      <c r="B80" s="20" t="s">
        <v>101</v>
      </c>
      <c r="C80" s="20" t="s">
        <v>49</v>
      </c>
    </row>
    <row r="81" spans="1:3" x14ac:dyDescent="0.25">
      <c r="A81" s="20" t="s">
        <v>139</v>
      </c>
      <c r="B81" s="20" t="s">
        <v>101</v>
      </c>
    </row>
    <row r="82" spans="1:3" x14ac:dyDescent="0.25">
      <c r="A82" s="20" t="s">
        <v>120</v>
      </c>
      <c r="B82" s="20" t="s">
        <v>57</v>
      </c>
      <c r="C82" s="20" t="s">
        <v>49</v>
      </c>
    </row>
    <row r="83" spans="1:3" x14ac:dyDescent="0.25">
      <c r="A83" s="20" t="s">
        <v>119</v>
      </c>
      <c r="B83" s="20">
        <v>2608</v>
      </c>
      <c r="C83" s="20" t="s">
        <v>49</v>
      </c>
    </row>
    <row r="84" spans="1:3" x14ac:dyDescent="0.25">
      <c r="A84" s="20" t="s">
        <v>177</v>
      </c>
    </row>
    <row r="85" spans="1:3" x14ac:dyDescent="0.25">
      <c r="A85" s="20" t="s">
        <v>43</v>
      </c>
      <c r="B85" s="20" t="s">
        <v>32</v>
      </c>
    </row>
    <row r="86" spans="1:3" x14ac:dyDescent="0.25">
      <c r="A86" s="20" t="s">
        <v>28</v>
      </c>
      <c r="B86" s="20" t="s">
        <v>29</v>
      </c>
    </row>
    <row r="87" spans="1:3" x14ac:dyDescent="0.25">
      <c r="A87" s="20" t="s">
        <v>47</v>
      </c>
      <c r="B87" s="20" t="s">
        <v>32</v>
      </c>
    </row>
    <row r="88" spans="1:3" x14ac:dyDescent="0.25">
      <c r="A88" s="20" t="s">
        <v>36</v>
      </c>
      <c r="B88" s="20" t="s">
        <v>182</v>
      </c>
    </row>
    <row r="89" spans="1:3" x14ac:dyDescent="0.25">
      <c r="A89" s="20" t="s">
        <v>154</v>
      </c>
      <c r="B89" s="20" t="s">
        <v>183</v>
      </c>
      <c r="C89" s="20" t="s">
        <v>74</v>
      </c>
    </row>
    <row r="90" spans="1:3" x14ac:dyDescent="0.25">
      <c r="A90" s="20" t="s">
        <v>172</v>
      </c>
      <c r="B90" s="21" t="s">
        <v>206</v>
      </c>
    </row>
    <row r="91" spans="1:3" x14ac:dyDescent="0.25">
      <c r="A91" s="20" t="s">
        <v>173</v>
      </c>
    </row>
    <row r="92" spans="1:3" x14ac:dyDescent="0.25">
      <c r="A92" s="20" t="s">
        <v>174</v>
      </c>
      <c r="B92" s="20" t="s">
        <v>207</v>
      </c>
    </row>
    <row r="93" spans="1:3" x14ac:dyDescent="0.25">
      <c r="A93" s="20" t="s">
        <v>175</v>
      </c>
    </row>
    <row r="94" spans="1:3" x14ac:dyDescent="0.25">
      <c r="A94" s="20" t="s">
        <v>176</v>
      </c>
      <c r="B94" s="20" t="s">
        <v>208</v>
      </c>
    </row>
    <row r="95" spans="1:3" x14ac:dyDescent="0.25">
      <c r="A95" s="20" t="s">
        <v>168</v>
      </c>
      <c r="B95" s="20" t="s">
        <v>55</v>
      </c>
      <c r="C95" s="20" t="s">
        <v>49</v>
      </c>
    </row>
    <row r="96" spans="1:3" x14ac:dyDescent="0.25">
      <c r="A96" s="20" t="s">
        <v>167</v>
      </c>
      <c r="B96" s="20" t="s">
        <v>72</v>
      </c>
      <c r="C96" s="20" t="s">
        <v>49</v>
      </c>
    </row>
    <row r="97" spans="1:3" x14ac:dyDescent="0.25">
      <c r="A97" s="20" t="s">
        <v>171</v>
      </c>
      <c r="C97" s="20" t="s">
        <v>49</v>
      </c>
    </row>
    <row r="98" spans="1:3" x14ac:dyDescent="0.25">
      <c r="A98" s="20" t="s">
        <v>151</v>
      </c>
      <c r="B98" s="20" t="s">
        <v>192</v>
      </c>
      <c r="C98" s="20" t="s">
        <v>49</v>
      </c>
    </row>
    <row r="99" spans="1:3" x14ac:dyDescent="0.25">
      <c r="A99" s="20" t="s">
        <v>169</v>
      </c>
      <c r="C99" s="20" t="s">
        <v>49</v>
      </c>
    </row>
    <row r="100" spans="1:3" x14ac:dyDescent="0.25">
      <c r="A100" s="20" t="s">
        <v>170</v>
      </c>
      <c r="B100" s="20" t="s">
        <v>197</v>
      </c>
      <c r="C100" s="20" t="s">
        <v>49</v>
      </c>
    </row>
    <row r="101" spans="1:3" x14ac:dyDescent="0.25">
      <c r="A101" s="20" t="s">
        <v>146</v>
      </c>
      <c r="B101" s="20" t="s">
        <v>189</v>
      </c>
      <c r="C101" s="20" t="s">
        <v>49</v>
      </c>
    </row>
    <row r="102" spans="1:3" x14ac:dyDescent="0.25">
      <c r="A102" s="20" t="s">
        <v>150</v>
      </c>
      <c r="B102" s="20" t="s">
        <v>191</v>
      </c>
      <c r="C102" s="20" t="s">
        <v>49</v>
      </c>
    </row>
    <row r="103" spans="1:3" x14ac:dyDescent="0.25">
      <c r="A103" s="20" t="s">
        <v>149</v>
      </c>
      <c r="B103" s="20">
        <v>37520</v>
      </c>
      <c r="C103" s="20" t="s">
        <v>49</v>
      </c>
    </row>
    <row r="104" spans="1:3" x14ac:dyDescent="0.25">
      <c r="A104" s="20" t="s">
        <v>148</v>
      </c>
      <c r="B104" s="20" t="s">
        <v>193</v>
      </c>
      <c r="C104" s="20" t="s">
        <v>49</v>
      </c>
    </row>
    <row r="105" spans="1:3" x14ac:dyDescent="0.25">
      <c r="A105" s="20" t="s">
        <v>147</v>
      </c>
      <c r="B105" s="20" t="s">
        <v>190</v>
      </c>
      <c r="C105" s="20" t="s">
        <v>49</v>
      </c>
    </row>
    <row r="106" spans="1:3" x14ac:dyDescent="0.25">
      <c r="A106" s="20" t="s">
        <v>153</v>
      </c>
      <c r="B106" s="20" t="s">
        <v>59</v>
      </c>
      <c r="C106" s="20" t="s">
        <v>49</v>
      </c>
    </row>
    <row r="107" spans="1:3" x14ac:dyDescent="0.25">
      <c r="A107" s="20" t="s">
        <v>152</v>
      </c>
      <c r="B107" s="20" t="s">
        <v>55</v>
      </c>
      <c r="C107" s="20" t="s">
        <v>49</v>
      </c>
    </row>
    <row r="108" spans="1:3" x14ac:dyDescent="0.25">
      <c r="A108" s="20" t="s">
        <v>161</v>
      </c>
      <c r="B108" s="20" t="s">
        <v>72</v>
      </c>
    </row>
    <row r="109" spans="1:3" x14ac:dyDescent="0.25">
      <c r="A109" s="20" t="s">
        <v>162</v>
      </c>
      <c r="B109" s="20" t="s">
        <v>200</v>
      </c>
    </row>
    <row r="110" spans="1:3" x14ac:dyDescent="0.25">
      <c r="A110" s="20" t="s">
        <v>163</v>
      </c>
      <c r="B110" s="20" t="s">
        <v>193</v>
      </c>
    </row>
    <row r="111" spans="1:3" x14ac:dyDescent="0.25">
      <c r="A111" s="20" t="s">
        <v>164</v>
      </c>
      <c r="B111" s="20" t="s">
        <v>201</v>
      </c>
    </row>
    <row r="112" spans="1:3" x14ac:dyDescent="0.25">
      <c r="A112" s="20" t="s">
        <v>165</v>
      </c>
    </row>
    <row r="113" spans="1:3" x14ac:dyDescent="0.25">
      <c r="A113" s="20" t="s">
        <v>166</v>
      </c>
      <c r="B113" s="20" t="s">
        <v>202</v>
      </c>
    </row>
    <row r="114" spans="1:3" x14ac:dyDescent="0.25">
      <c r="A114" s="20" t="s">
        <v>50</v>
      </c>
      <c r="B114" s="20" t="s">
        <v>186</v>
      </c>
      <c r="C114" s="20" t="s">
        <v>49</v>
      </c>
    </row>
    <row r="115" spans="1:3" x14ac:dyDescent="0.25">
      <c r="A115" s="20" t="s">
        <v>53</v>
      </c>
    </row>
    <row r="116" spans="1:3" x14ac:dyDescent="0.25">
      <c r="A116" s="20" t="s">
        <v>52</v>
      </c>
      <c r="B116" s="20">
        <v>4023338</v>
      </c>
    </row>
    <row r="117" spans="1:3" x14ac:dyDescent="0.25">
      <c r="A117" s="20" t="s">
        <v>130</v>
      </c>
      <c r="B117" s="21" t="s">
        <v>205</v>
      </c>
      <c r="C117" s="20" t="s">
        <v>49</v>
      </c>
    </row>
    <row r="118" spans="1:3" x14ac:dyDescent="0.25">
      <c r="A118" s="20" t="s">
        <v>48</v>
      </c>
      <c r="B118" s="20" t="s">
        <v>185</v>
      </c>
      <c r="C118" s="20" t="s">
        <v>49</v>
      </c>
    </row>
    <row r="119" spans="1:3" x14ac:dyDescent="0.25">
      <c r="A119" s="20" t="s">
        <v>51</v>
      </c>
      <c r="B119" s="20" t="s">
        <v>187</v>
      </c>
    </row>
    <row r="120" spans="1:3" x14ac:dyDescent="0.25">
      <c r="A120" s="20" t="s">
        <v>157</v>
      </c>
      <c r="B120" s="20" t="s">
        <v>158</v>
      </c>
      <c r="C120" s="20" t="s">
        <v>49</v>
      </c>
    </row>
    <row r="121" spans="1:3" x14ac:dyDescent="0.25">
      <c r="A121" s="20" t="s">
        <v>159</v>
      </c>
      <c r="B121" s="20" t="s">
        <v>158</v>
      </c>
      <c r="C121" s="20" t="s">
        <v>49</v>
      </c>
    </row>
    <row r="122" spans="1:3" x14ac:dyDescent="0.25">
      <c r="A122" s="20" t="s">
        <v>160</v>
      </c>
      <c r="B122" s="20" t="s">
        <v>199</v>
      </c>
      <c r="C122" s="20" t="s">
        <v>49</v>
      </c>
    </row>
    <row r="123" spans="1:3" x14ac:dyDescent="0.25">
      <c r="A123" s="20" t="s">
        <v>37</v>
      </c>
      <c r="B123" s="20" t="s">
        <v>32</v>
      </c>
    </row>
    <row r="124" spans="1:3" x14ac:dyDescent="0.25">
      <c r="A124" s="20" t="s">
        <v>38</v>
      </c>
      <c r="B124" s="20" t="s">
        <v>39</v>
      </c>
    </row>
    <row r="125" spans="1:3" x14ac:dyDescent="0.25">
      <c r="A125" s="20" t="s">
        <v>131</v>
      </c>
      <c r="B125" s="20" t="s">
        <v>132</v>
      </c>
      <c r="C125" s="20" t="s">
        <v>49</v>
      </c>
    </row>
  </sheetData>
  <sortState ref="A1:C125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0"/>
  <sheetViews>
    <sheetView showGridLines="0" tabSelected="1" zoomScaleNormal="100" workbookViewId="0">
      <selection activeCell="I3" sqref="I3"/>
    </sheetView>
  </sheetViews>
  <sheetFormatPr baseColWidth="10" defaultRowHeight="15" x14ac:dyDescent="0.25"/>
  <cols>
    <col min="3" max="3" width="4.5703125" customWidth="1"/>
    <col min="4" max="5" width="10.7109375" customWidth="1"/>
    <col min="7" max="7" width="4.7109375" customWidth="1"/>
    <col min="8" max="8" width="10.5703125" customWidth="1"/>
    <col min="9" max="9" width="11.7109375" customWidth="1"/>
    <col min="10" max="10" width="12.42578125" hidden="1" customWidth="1"/>
  </cols>
  <sheetData>
    <row r="1" spans="1:14" ht="27.75" customHeight="1" x14ac:dyDescent="0.25">
      <c r="A1" s="67"/>
      <c r="B1" s="67"/>
      <c r="C1" s="67"/>
      <c r="D1" s="67"/>
      <c r="E1" s="67"/>
      <c r="F1" s="67"/>
      <c r="G1" s="67"/>
      <c r="H1" s="67"/>
      <c r="I1" s="67"/>
    </row>
    <row r="2" spans="1:14" ht="18.75" x14ac:dyDescent="0.25">
      <c r="A2" s="68" t="s">
        <v>5</v>
      </c>
      <c r="B2" s="68"/>
      <c r="C2" s="68"/>
      <c r="D2" s="68"/>
      <c r="E2" s="68"/>
      <c r="F2" s="68"/>
      <c r="G2" s="68"/>
      <c r="H2" s="68"/>
      <c r="I2" s="68"/>
    </row>
    <row r="3" spans="1:14" ht="20.25" customHeight="1" x14ac:dyDescent="0.25">
      <c r="A3" s="1"/>
      <c r="H3" s="25" t="s">
        <v>214</v>
      </c>
      <c r="I3" s="76"/>
    </row>
    <row r="4" spans="1:14" x14ac:dyDescent="0.25">
      <c r="A4" s="1" t="s">
        <v>0</v>
      </c>
      <c r="B4" t="s">
        <v>1</v>
      </c>
      <c r="D4" s="63"/>
      <c r="E4" s="64"/>
      <c r="F4" s="64"/>
      <c r="G4" s="65"/>
      <c r="H4" s="65"/>
      <c r="I4" s="66"/>
    </row>
    <row r="5" spans="1:14" x14ac:dyDescent="0.25">
      <c r="B5" t="s">
        <v>2</v>
      </c>
      <c r="D5" s="63"/>
      <c r="E5" s="64"/>
      <c r="F5" s="64"/>
      <c r="G5" s="65"/>
      <c r="H5" s="65"/>
      <c r="I5" s="66"/>
    </row>
    <row r="6" spans="1:14" x14ac:dyDescent="0.25">
      <c r="B6" t="s">
        <v>3</v>
      </c>
      <c r="D6" s="63"/>
      <c r="E6" s="64"/>
      <c r="F6" s="64"/>
      <c r="G6" s="65"/>
      <c r="H6" s="65"/>
      <c r="I6" s="66"/>
    </row>
    <row r="7" spans="1:14" ht="7.5" customHeight="1" x14ac:dyDescent="0.25"/>
    <row r="8" spans="1:14" x14ac:dyDescent="0.25">
      <c r="A8" s="1" t="s">
        <v>4</v>
      </c>
      <c r="D8" s="63"/>
      <c r="E8" s="64"/>
      <c r="F8" s="64"/>
      <c r="G8" s="65"/>
      <c r="H8" s="65"/>
      <c r="I8" s="66"/>
    </row>
    <row r="9" spans="1:14" x14ac:dyDescent="0.25">
      <c r="A9" s="1" t="s">
        <v>218</v>
      </c>
      <c r="D9" s="63"/>
      <c r="E9" s="64"/>
      <c r="F9" s="64"/>
      <c r="G9" s="65"/>
      <c r="H9" s="65"/>
      <c r="I9" s="66"/>
    </row>
    <row r="10" spans="1:14" x14ac:dyDescent="0.25">
      <c r="D10" s="75"/>
      <c r="E10" s="75"/>
      <c r="F10" s="75"/>
      <c r="G10" s="75"/>
      <c r="H10" s="75"/>
      <c r="I10" s="75"/>
    </row>
    <row r="11" spans="1:14" x14ac:dyDescent="0.25">
      <c r="D11" s="75"/>
      <c r="E11" s="75"/>
      <c r="F11" s="75"/>
      <c r="G11" s="75"/>
      <c r="H11" s="75"/>
      <c r="I11" s="75"/>
      <c r="N11" s="39"/>
    </row>
    <row r="12" spans="1:14" x14ac:dyDescent="0.25">
      <c r="D12" s="75"/>
      <c r="E12" s="75"/>
      <c r="F12" s="75"/>
      <c r="G12" s="75"/>
      <c r="H12" s="75"/>
      <c r="I12" s="75"/>
    </row>
    <row r="13" spans="1:14" ht="9" customHeight="1" x14ac:dyDescent="0.25"/>
    <row r="14" spans="1:14" x14ac:dyDescent="0.25">
      <c r="A14" t="s">
        <v>11</v>
      </c>
      <c r="D14" s="46"/>
      <c r="E14" t="s">
        <v>6</v>
      </c>
    </row>
    <row r="15" spans="1:14" ht="9" customHeight="1" x14ac:dyDescent="0.25">
      <c r="D15" s="25"/>
    </row>
    <row r="16" spans="1:14" x14ac:dyDescent="0.25">
      <c r="A16" t="s">
        <v>12</v>
      </c>
      <c r="D16" s="46"/>
      <c r="E16" t="s">
        <v>7</v>
      </c>
    </row>
    <row r="17" spans="1:10" ht="9" customHeight="1" x14ac:dyDescent="0.25">
      <c r="D17" s="25"/>
    </row>
    <row r="18" spans="1:10" x14ac:dyDescent="0.25">
      <c r="A18" t="s">
        <v>8</v>
      </c>
      <c r="D18" s="47"/>
      <c r="E18" s="25" t="s">
        <v>9</v>
      </c>
      <c r="F18" s="47"/>
    </row>
    <row r="19" spans="1:10" ht="9" customHeight="1" x14ac:dyDescent="0.25">
      <c r="F19" s="25"/>
    </row>
    <row r="20" spans="1:10" x14ac:dyDescent="0.25">
      <c r="A20" t="s">
        <v>24</v>
      </c>
      <c r="F20" s="48"/>
      <c r="G20" t="s">
        <v>10</v>
      </c>
    </row>
    <row r="21" spans="1:10" ht="4.5" customHeight="1" x14ac:dyDescent="0.25"/>
    <row r="22" spans="1:10" x14ac:dyDescent="0.25">
      <c r="A22" s="19" t="s">
        <v>21</v>
      </c>
      <c r="B22" s="5"/>
      <c r="C22" s="5"/>
      <c r="D22" s="5"/>
      <c r="E22" s="5"/>
      <c r="F22" s="5"/>
      <c r="G22" s="5"/>
      <c r="H22" s="5"/>
      <c r="I22" s="6"/>
      <c r="J22" s="2"/>
    </row>
    <row r="23" spans="1:10" x14ac:dyDescent="0.25">
      <c r="A23" s="11" t="s">
        <v>22</v>
      </c>
      <c r="B23" s="2"/>
      <c r="C23" s="2"/>
      <c r="D23" s="2"/>
      <c r="E23" s="2"/>
      <c r="F23" s="2"/>
      <c r="G23" s="2"/>
      <c r="H23" s="2"/>
      <c r="I23" s="7"/>
      <c r="J23" s="2"/>
    </row>
    <row r="24" spans="1:10" x14ac:dyDescent="0.25">
      <c r="A24" s="49"/>
      <c r="B24" s="2" t="s">
        <v>210</v>
      </c>
      <c r="C24" s="4" t="s">
        <v>18</v>
      </c>
      <c r="D24" s="50"/>
      <c r="E24" s="2" t="s">
        <v>23</v>
      </c>
      <c r="F24" s="2"/>
      <c r="G24" s="2"/>
      <c r="H24" s="40">
        <f>$A24*$D24*52/12</f>
        <v>0</v>
      </c>
      <c r="I24" s="7" t="s">
        <v>10</v>
      </c>
      <c r="J24" s="2"/>
    </row>
    <row r="25" spans="1:10" ht="9" customHeight="1" x14ac:dyDescent="0.25">
      <c r="A25" s="12"/>
      <c r="B25" s="8"/>
      <c r="C25" s="8"/>
      <c r="D25" s="8"/>
      <c r="E25" s="8"/>
      <c r="F25" s="8"/>
      <c r="G25" s="8"/>
      <c r="H25" s="8"/>
      <c r="I25" s="9"/>
      <c r="J25" s="2"/>
    </row>
    <row r="27" spans="1:10" x14ac:dyDescent="0.25">
      <c r="A27" s="10" t="s">
        <v>13</v>
      </c>
      <c r="B27" s="5"/>
      <c r="C27" s="5"/>
      <c r="D27" s="5"/>
      <c r="E27" s="5"/>
      <c r="F27" s="5"/>
      <c r="G27" s="5"/>
      <c r="H27" s="5"/>
      <c r="I27" s="6"/>
    </row>
    <row r="28" spans="1:10" x14ac:dyDescent="0.25">
      <c r="A28" s="11"/>
      <c r="B28" s="2"/>
      <c r="C28" s="2"/>
      <c r="D28" s="2"/>
      <c r="E28" s="2"/>
      <c r="F28" s="2"/>
      <c r="G28" s="2"/>
      <c r="H28" s="2"/>
      <c r="I28" s="7"/>
    </row>
    <row r="29" spans="1:10" x14ac:dyDescent="0.25">
      <c r="A29" s="41">
        <f>$F20</f>
        <v>0</v>
      </c>
      <c r="B29" s="2" t="s">
        <v>15</v>
      </c>
      <c r="C29" s="2"/>
      <c r="D29" s="2"/>
      <c r="E29" s="2"/>
      <c r="F29" s="2"/>
      <c r="G29" s="2"/>
      <c r="H29" s="2"/>
      <c r="I29" s="7"/>
    </row>
    <row r="30" spans="1:10" ht="11.25" customHeight="1" x14ac:dyDescent="0.25">
      <c r="A30" s="13"/>
      <c r="B30" s="2"/>
      <c r="C30" s="2"/>
      <c r="D30" s="2"/>
      <c r="E30" s="2"/>
      <c r="F30" s="2"/>
      <c r="G30" s="2"/>
      <c r="H30" s="2"/>
      <c r="I30" s="7"/>
    </row>
    <row r="31" spans="1:10" x14ac:dyDescent="0.25">
      <c r="A31" s="41">
        <f>$A29/100*20</f>
        <v>0</v>
      </c>
      <c r="B31" s="2" t="s">
        <v>14</v>
      </c>
      <c r="C31" s="2"/>
      <c r="D31" s="2"/>
      <c r="E31" s="2"/>
      <c r="F31" s="2"/>
      <c r="G31" s="2"/>
      <c r="H31" s="2"/>
      <c r="I31" s="7"/>
    </row>
    <row r="32" spans="1:10" ht="3.75" customHeight="1" x14ac:dyDescent="0.25">
      <c r="A32" s="13"/>
      <c r="B32" s="2"/>
      <c r="C32" s="2"/>
      <c r="D32" s="2"/>
      <c r="E32" s="2"/>
      <c r="F32" s="2"/>
      <c r="G32" s="2"/>
      <c r="H32" s="2"/>
      <c r="I32" s="7"/>
    </row>
    <row r="33" spans="1:9" ht="15.75" thickBot="1" x14ac:dyDescent="0.3">
      <c r="A33" s="42">
        <f>SUM($A29+$A31)</f>
        <v>0</v>
      </c>
      <c r="B33" s="3" t="s">
        <v>16</v>
      </c>
      <c r="C33" s="3"/>
      <c r="D33" s="2"/>
      <c r="E33" s="2"/>
      <c r="F33" s="2"/>
      <c r="G33" s="2"/>
      <c r="H33" s="2"/>
      <c r="I33" s="7"/>
    </row>
    <row r="34" spans="1:9" ht="15.75" thickTop="1" x14ac:dyDescent="0.25">
      <c r="A34" s="11"/>
      <c r="B34" s="2"/>
      <c r="C34" s="2"/>
      <c r="D34" s="2"/>
      <c r="E34" s="2"/>
      <c r="F34" s="2"/>
      <c r="G34" s="2"/>
      <c r="H34" s="2"/>
      <c r="I34" s="7"/>
    </row>
    <row r="35" spans="1:9" ht="15.75" thickBot="1" x14ac:dyDescent="0.3">
      <c r="A35" s="43">
        <f>$A33</f>
        <v>0</v>
      </c>
      <c r="B35" s="4" t="s">
        <v>18</v>
      </c>
      <c r="C35" s="44">
        <f>$D14</f>
        <v>0</v>
      </c>
      <c r="D35" s="2" t="s">
        <v>19</v>
      </c>
      <c r="E35" s="45">
        <f>$A35*$C35/100</f>
        <v>0</v>
      </c>
      <c r="F35" s="17" t="s">
        <v>17</v>
      </c>
      <c r="G35" s="18"/>
      <c r="H35" s="18"/>
      <c r="I35" s="7"/>
    </row>
    <row r="36" spans="1:9" ht="6" customHeight="1" thickTop="1" x14ac:dyDescent="0.25">
      <c r="A36" s="14"/>
      <c r="B36" s="15"/>
      <c r="C36" s="8"/>
      <c r="D36" s="8"/>
      <c r="E36" s="16"/>
      <c r="F36" s="8"/>
      <c r="G36" s="8"/>
      <c r="H36" s="8"/>
      <c r="I36" s="9"/>
    </row>
    <row r="37" spans="1:9" ht="6" customHeight="1" thickBot="1" x14ac:dyDescent="0.3">
      <c r="A37" s="30"/>
      <c r="B37" s="4"/>
      <c r="C37" s="2"/>
      <c r="D37" s="2"/>
      <c r="E37" s="30"/>
      <c r="F37" s="2"/>
      <c r="G37" s="2"/>
      <c r="H37" s="2"/>
      <c r="I37" s="2"/>
    </row>
    <row r="38" spans="1:9" x14ac:dyDescent="0.25">
      <c r="A38" s="70" t="s">
        <v>20</v>
      </c>
      <c r="B38" s="71"/>
      <c r="C38" s="71"/>
      <c r="D38" s="71"/>
      <c r="E38" s="71"/>
      <c r="F38" s="71"/>
      <c r="G38" s="71"/>
      <c r="H38" s="71"/>
      <c r="I38" s="72"/>
    </row>
    <row r="39" spans="1:9" ht="15.75" x14ac:dyDescent="0.25">
      <c r="A39" s="32" t="s">
        <v>211</v>
      </c>
      <c r="B39" s="33"/>
      <c r="C39" s="33"/>
      <c r="D39" s="33"/>
      <c r="E39" s="33"/>
      <c r="F39" s="33"/>
      <c r="G39" s="73" t="s">
        <v>213</v>
      </c>
      <c r="H39" s="73"/>
      <c r="I39" s="36"/>
    </row>
    <row r="40" spans="1:9" ht="16.5" thickBot="1" x14ac:dyDescent="0.3">
      <c r="A40" s="34" t="s">
        <v>212</v>
      </c>
      <c r="B40" s="35"/>
      <c r="C40" s="35"/>
      <c r="D40" s="35"/>
      <c r="E40" s="35"/>
      <c r="F40" s="35"/>
      <c r="G40" s="74" t="s">
        <v>213</v>
      </c>
      <c r="H40" s="74"/>
      <c r="I40" s="37"/>
    </row>
    <row r="42" spans="1:9" x14ac:dyDescent="0.25">
      <c r="A42" t="s">
        <v>178</v>
      </c>
    </row>
    <row r="43" spans="1:9" ht="24.75" customHeight="1" x14ac:dyDescent="0.25">
      <c r="A43" s="59"/>
      <c r="B43" s="59"/>
    </row>
    <row r="44" spans="1:9" ht="18" customHeight="1" x14ac:dyDescent="0.25">
      <c r="A44" s="69"/>
      <c r="B44" s="69"/>
      <c r="C44" s="69"/>
      <c r="D44" s="69"/>
    </row>
    <row r="46" spans="1:9" ht="15.75" thickBot="1" x14ac:dyDescent="0.3">
      <c r="A46" s="54" t="s">
        <v>215</v>
      </c>
      <c r="B46" s="26"/>
      <c r="C46" s="26"/>
      <c r="D46" s="26"/>
      <c r="E46" s="26"/>
      <c r="F46" s="26"/>
      <c r="G46" s="26"/>
      <c r="H46" s="26"/>
      <c r="I46" s="26"/>
    </row>
    <row r="47" spans="1:9" ht="30.75" customHeight="1" thickBot="1" x14ac:dyDescent="0.3">
      <c r="A47" s="60" t="s">
        <v>217</v>
      </c>
      <c r="B47" s="61"/>
      <c r="C47" s="61"/>
      <c r="D47" s="61"/>
      <c r="E47" s="61"/>
      <c r="F47" s="61"/>
      <c r="G47" s="61"/>
      <c r="H47" s="61"/>
      <c r="I47" s="62"/>
    </row>
    <row r="48" spans="1:9" ht="6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</row>
    <row r="49" spans="1:10" x14ac:dyDescent="0.25">
      <c r="A49" s="55" t="str">
        <f>IF($D$16&gt;=$J49,"1. Rate","")</f>
        <v/>
      </c>
      <c r="B49" s="51" t="str">
        <f>IF($D$16&gt;=$J49,$E$35,"")</f>
        <v/>
      </c>
      <c r="C49" s="56"/>
      <c r="D49" s="55" t="str">
        <f>IF($D$16&gt;=$J49,"zum","")</f>
        <v/>
      </c>
      <c r="E49" s="38"/>
      <c r="F49" s="57" t="str">
        <f>IF($D$16&gt;=$J49,"fällig.","")</f>
        <v/>
      </c>
      <c r="G49" s="26"/>
      <c r="H49" s="26"/>
      <c r="I49" s="26"/>
      <c r="J49" s="31">
        <v>1</v>
      </c>
    </row>
    <row r="50" spans="1:10" x14ac:dyDescent="0.25">
      <c r="A50" s="55" t="str">
        <f>IF($D$16&gt;=$J50,"2. Rate","")</f>
        <v/>
      </c>
      <c r="B50" s="51" t="str">
        <f t="shared" ref="B50:B60" si="0">IF($D$16&gt;=$J50,$E$35,"")</f>
        <v/>
      </c>
      <c r="C50" s="56"/>
      <c r="D50" s="55" t="str">
        <f t="shared" ref="D50:D84" si="1">IF($D$16&gt;=$J50,"zum","")</f>
        <v/>
      </c>
      <c r="E50" s="38" t="str">
        <f>IF($D$16&gt;=$J50,IF(OR($E49=0,$E49="0"),"0",DATE(YEAR($E49),MONTH($E49)+1,MIN(DAY($E49),DAY(DATE(YEAR($E49),
MONTH($E49)+1+1,0))))),"")</f>
        <v/>
      </c>
      <c r="F50" s="57" t="str">
        <f t="shared" ref="F50:F84" si="2">IF($D$16&gt;=$J50,"fällig.","")</f>
        <v/>
      </c>
      <c r="G50" s="26"/>
      <c r="H50" s="26"/>
      <c r="I50" s="26"/>
      <c r="J50" s="31">
        <v>2</v>
      </c>
    </row>
    <row r="51" spans="1:10" x14ac:dyDescent="0.25">
      <c r="A51" s="55" t="str">
        <f>IF($D$16&gt;=$J51,"3. Rate","")</f>
        <v/>
      </c>
      <c r="B51" s="51" t="str">
        <f t="shared" si="0"/>
        <v/>
      </c>
      <c r="C51" s="56"/>
      <c r="D51" s="55" t="str">
        <f t="shared" si="1"/>
        <v/>
      </c>
      <c r="E51" s="38" t="str">
        <f t="shared" ref="E51:E84" si="3">IF($D$16&gt;=$J51,IF(OR($E50=0,$E50="0"),"0",DATE(YEAR($E50),MONTH($E50)+1,MIN(DAY($E50),DAY(DATE(YEAR($E50),
MONTH($E50)+1+1,0))))),"")</f>
        <v/>
      </c>
      <c r="F51" s="57" t="str">
        <f t="shared" si="2"/>
        <v/>
      </c>
      <c r="G51" s="26"/>
      <c r="H51" s="26"/>
      <c r="I51" s="26"/>
      <c r="J51" s="31">
        <v>3</v>
      </c>
    </row>
    <row r="52" spans="1:10" x14ac:dyDescent="0.25">
      <c r="A52" s="55" t="str">
        <f>IF($D$16&gt;=$J52,"4. Rate","")</f>
        <v/>
      </c>
      <c r="B52" s="51" t="str">
        <f t="shared" si="0"/>
        <v/>
      </c>
      <c r="C52" s="56"/>
      <c r="D52" s="55" t="str">
        <f t="shared" si="1"/>
        <v/>
      </c>
      <c r="E52" s="38" t="str">
        <f t="shared" si="3"/>
        <v/>
      </c>
      <c r="F52" s="57" t="str">
        <f t="shared" si="2"/>
        <v/>
      </c>
      <c r="G52" s="26"/>
      <c r="H52" s="26"/>
      <c r="I52" s="26"/>
      <c r="J52" s="31">
        <v>4</v>
      </c>
    </row>
    <row r="53" spans="1:10" s="27" customFormat="1" x14ac:dyDescent="0.25">
      <c r="A53" s="55" t="str">
        <f>IF($D$16&gt;=$J53,"5. Rate","")</f>
        <v/>
      </c>
      <c r="B53" s="51" t="str">
        <f t="shared" si="0"/>
        <v/>
      </c>
      <c r="C53" s="56"/>
      <c r="D53" s="55" t="str">
        <f t="shared" si="1"/>
        <v/>
      </c>
      <c r="E53" s="38" t="str">
        <f t="shared" si="3"/>
        <v/>
      </c>
      <c r="F53" s="57" t="str">
        <f t="shared" si="2"/>
        <v/>
      </c>
      <c r="G53" s="26"/>
      <c r="H53" s="26"/>
      <c r="I53" s="26"/>
      <c r="J53" s="31">
        <v>5</v>
      </c>
    </row>
    <row r="54" spans="1:10" s="27" customFormat="1" x14ac:dyDescent="0.25">
      <c r="A54" s="55" t="str">
        <f>IF($D$16&gt;=$J54,"6. Rate","")</f>
        <v/>
      </c>
      <c r="B54" s="51" t="str">
        <f t="shared" si="0"/>
        <v/>
      </c>
      <c r="C54" s="56"/>
      <c r="D54" s="55" t="str">
        <f t="shared" si="1"/>
        <v/>
      </c>
      <c r="E54" s="38" t="str">
        <f t="shared" si="3"/>
        <v/>
      </c>
      <c r="F54" s="57" t="str">
        <f t="shared" si="2"/>
        <v/>
      </c>
      <c r="G54" s="26"/>
      <c r="H54" s="26"/>
      <c r="I54" s="26"/>
      <c r="J54" s="31">
        <v>6</v>
      </c>
    </row>
    <row r="55" spans="1:10" s="27" customFormat="1" x14ac:dyDescent="0.25">
      <c r="A55" s="55" t="str">
        <f>IF($D$16&gt;=$J55,"7. Rate","")</f>
        <v/>
      </c>
      <c r="B55" s="51" t="str">
        <f t="shared" si="0"/>
        <v/>
      </c>
      <c r="C55" s="56"/>
      <c r="D55" s="55" t="str">
        <f t="shared" si="1"/>
        <v/>
      </c>
      <c r="E55" s="38" t="str">
        <f t="shared" si="3"/>
        <v/>
      </c>
      <c r="F55" s="57" t="str">
        <f t="shared" si="2"/>
        <v/>
      </c>
      <c r="G55" s="26"/>
      <c r="H55" s="26"/>
      <c r="I55" s="26"/>
      <c r="J55" s="31">
        <v>7</v>
      </c>
    </row>
    <row r="56" spans="1:10" s="27" customFormat="1" x14ac:dyDescent="0.25">
      <c r="A56" s="55" t="str">
        <f>IF($D$16&gt;=$J56,"8. Rate","")</f>
        <v/>
      </c>
      <c r="B56" s="51" t="str">
        <f t="shared" si="0"/>
        <v/>
      </c>
      <c r="C56" s="56"/>
      <c r="D56" s="55" t="str">
        <f t="shared" si="1"/>
        <v/>
      </c>
      <c r="E56" s="38" t="str">
        <f t="shared" si="3"/>
        <v/>
      </c>
      <c r="F56" s="57" t="str">
        <f t="shared" si="2"/>
        <v/>
      </c>
      <c r="G56" s="26"/>
      <c r="H56" s="26"/>
      <c r="I56" s="26"/>
      <c r="J56" s="31">
        <v>8</v>
      </c>
    </row>
    <row r="57" spans="1:10" s="27" customFormat="1" x14ac:dyDescent="0.25">
      <c r="A57" s="55" t="str">
        <f>IF($D$16&gt;=$J57,"9. Rate","")</f>
        <v/>
      </c>
      <c r="B57" s="51" t="str">
        <f t="shared" si="0"/>
        <v/>
      </c>
      <c r="C57" s="56"/>
      <c r="D57" s="55" t="str">
        <f t="shared" si="1"/>
        <v/>
      </c>
      <c r="E57" s="38" t="str">
        <f t="shared" si="3"/>
        <v/>
      </c>
      <c r="F57" s="57" t="str">
        <f t="shared" si="2"/>
        <v/>
      </c>
      <c r="G57" s="26"/>
      <c r="H57" s="26"/>
      <c r="I57" s="26"/>
      <c r="J57" s="31">
        <v>9</v>
      </c>
    </row>
    <row r="58" spans="1:10" s="27" customFormat="1" x14ac:dyDescent="0.25">
      <c r="A58" s="55" t="str">
        <f>IF($D$16&gt;=$J58,"10. Rate","")</f>
        <v/>
      </c>
      <c r="B58" s="51" t="str">
        <f t="shared" si="0"/>
        <v/>
      </c>
      <c r="C58" s="56"/>
      <c r="D58" s="55" t="str">
        <f t="shared" si="1"/>
        <v/>
      </c>
      <c r="E58" s="38" t="str">
        <f t="shared" si="3"/>
        <v/>
      </c>
      <c r="F58" s="57" t="str">
        <f t="shared" si="2"/>
        <v/>
      </c>
      <c r="G58" s="26"/>
      <c r="H58" s="26"/>
      <c r="I58" s="26"/>
      <c r="J58" s="31">
        <v>10</v>
      </c>
    </row>
    <row r="59" spans="1:10" s="27" customFormat="1" x14ac:dyDescent="0.25">
      <c r="A59" s="55" t="str">
        <f>IF($D$16&gt;=$J59,"11. Rate","")</f>
        <v/>
      </c>
      <c r="B59" s="51" t="str">
        <f t="shared" si="0"/>
        <v/>
      </c>
      <c r="C59" s="56"/>
      <c r="D59" s="55" t="str">
        <f t="shared" si="1"/>
        <v/>
      </c>
      <c r="E59" s="38" t="str">
        <f t="shared" si="3"/>
        <v/>
      </c>
      <c r="F59" s="57" t="str">
        <f t="shared" si="2"/>
        <v/>
      </c>
      <c r="G59" s="26"/>
      <c r="H59" s="26"/>
      <c r="I59" s="26"/>
      <c r="J59" s="31">
        <v>11</v>
      </c>
    </row>
    <row r="60" spans="1:10" x14ac:dyDescent="0.25">
      <c r="A60" s="55" t="str">
        <f>IF($D$16&gt;=$J60,"12. Rate","")</f>
        <v/>
      </c>
      <c r="B60" s="51" t="str">
        <f t="shared" si="0"/>
        <v/>
      </c>
      <c r="C60" s="56"/>
      <c r="D60" s="55" t="str">
        <f t="shared" si="1"/>
        <v/>
      </c>
      <c r="E60" s="38" t="str">
        <f t="shared" si="3"/>
        <v/>
      </c>
      <c r="F60" s="57" t="str">
        <f t="shared" si="2"/>
        <v/>
      </c>
      <c r="G60" s="26"/>
      <c r="H60" s="26"/>
      <c r="I60" s="26"/>
      <c r="J60" s="31">
        <v>12</v>
      </c>
    </row>
    <row r="61" spans="1:10" x14ac:dyDescent="0.25">
      <c r="A61" s="55" t="str">
        <f>IF($D$16&gt;=$J61,"13. Rate","")</f>
        <v/>
      </c>
      <c r="B61" s="51" t="str">
        <f>IF($D$16&gt;=$J61,IF(ISNUMBER(H61),$E$35-$E$35*H61/100,$E$35),"")</f>
        <v/>
      </c>
      <c r="C61" s="56"/>
      <c r="D61" s="55" t="str">
        <f t="shared" si="1"/>
        <v/>
      </c>
      <c r="E61" s="38" t="str">
        <f t="shared" si="3"/>
        <v/>
      </c>
      <c r="F61" s="57" t="str">
        <f t="shared" si="2"/>
        <v/>
      </c>
      <c r="G61" s="26"/>
      <c r="H61" s="58" t="s">
        <v>216</v>
      </c>
      <c r="I61" s="26"/>
      <c r="J61" s="31">
        <v>13</v>
      </c>
    </row>
    <row r="62" spans="1:10" x14ac:dyDescent="0.25">
      <c r="A62" s="55" t="str">
        <f>IF($D$16&gt;=$J62,"14. Rate","")</f>
        <v/>
      </c>
      <c r="B62" s="51" t="str">
        <f t="shared" ref="B62:B84" si="4">IF($D$16&gt;=$J62,IF(ISNUMBER(H62),$E$35-$E$35*H62/100,$E$35),"")</f>
        <v/>
      </c>
      <c r="C62" s="56"/>
      <c r="D62" s="55" t="str">
        <f t="shared" si="1"/>
        <v/>
      </c>
      <c r="E62" s="38" t="str">
        <f t="shared" si="3"/>
        <v/>
      </c>
      <c r="F62" s="57" t="str">
        <f t="shared" si="2"/>
        <v/>
      </c>
      <c r="G62" s="26"/>
      <c r="H62" s="58" t="s">
        <v>216</v>
      </c>
      <c r="I62" s="26"/>
      <c r="J62" s="31">
        <v>14</v>
      </c>
    </row>
    <row r="63" spans="1:10" x14ac:dyDescent="0.25">
      <c r="A63" s="55" t="str">
        <f>IF($D$16&gt;=$J63,"15. Rate","")</f>
        <v/>
      </c>
      <c r="B63" s="51" t="str">
        <f t="shared" si="4"/>
        <v/>
      </c>
      <c r="C63" s="56"/>
      <c r="D63" s="55" t="str">
        <f t="shared" si="1"/>
        <v/>
      </c>
      <c r="E63" s="38" t="str">
        <f t="shared" si="3"/>
        <v/>
      </c>
      <c r="F63" s="57" t="str">
        <f t="shared" si="2"/>
        <v/>
      </c>
      <c r="G63" s="26"/>
      <c r="H63" s="58" t="s">
        <v>216</v>
      </c>
      <c r="I63" s="26"/>
      <c r="J63" s="31">
        <v>15</v>
      </c>
    </row>
    <row r="64" spans="1:10" x14ac:dyDescent="0.25">
      <c r="A64" s="55" t="str">
        <f>IF($D$16&gt;=$J64,"16. Rate","")</f>
        <v/>
      </c>
      <c r="B64" s="51" t="str">
        <f t="shared" si="4"/>
        <v/>
      </c>
      <c r="C64" s="56"/>
      <c r="D64" s="55" t="str">
        <f t="shared" si="1"/>
        <v/>
      </c>
      <c r="E64" s="38" t="str">
        <f t="shared" si="3"/>
        <v/>
      </c>
      <c r="F64" s="57" t="str">
        <f t="shared" si="2"/>
        <v/>
      </c>
      <c r="G64" s="26"/>
      <c r="H64" s="58" t="s">
        <v>216</v>
      </c>
      <c r="I64" s="26"/>
      <c r="J64" s="31">
        <v>16</v>
      </c>
    </row>
    <row r="65" spans="1:10" x14ac:dyDescent="0.25">
      <c r="A65" s="55" t="str">
        <f>IF($D$16&gt;=$J65,"17. Rate","")</f>
        <v/>
      </c>
      <c r="B65" s="51" t="str">
        <f t="shared" si="4"/>
        <v/>
      </c>
      <c r="C65" s="56"/>
      <c r="D65" s="55" t="str">
        <f t="shared" si="1"/>
        <v/>
      </c>
      <c r="E65" s="38" t="str">
        <f t="shared" si="3"/>
        <v/>
      </c>
      <c r="F65" s="57" t="str">
        <f t="shared" si="2"/>
        <v/>
      </c>
      <c r="G65" s="26"/>
      <c r="H65" s="58" t="s">
        <v>216</v>
      </c>
      <c r="I65" s="26"/>
      <c r="J65" s="31">
        <v>17</v>
      </c>
    </row>
    <row r="66" spans="1:10" x14ac:dyDescent="0.25">
      <c r="A66" s="55" t="str">
        <f>IF($D$16&gt;=$J66,"18. Rate","")</f>
        <v/>
      </c>
      <c r="B66" s="51" t="str">
        <f t="shared" si="4"/>
        <v/>
      </c>
      <c r="C66" s="56"/>
      <c r="D66" s="55" t="str">
        <f t="shared" si="1"/>
        <v/>
      </c>
      <c r="E66" s="38" t="str">
        <f t="shared" si="3"/>
        <v/>
      </c>
      <c r="F66" s="57" t="str">
        <f t="shared" si="2"/>
        <v/>
      </c>
      <c r="G66" s="26"/>
      <c r="H66" s="58" t="s">
        <v>216</v>
      </c>
      <c r="I66" s="26"/>
      <c r="J66" s="31">
        <v>18</v>
      </c>
    </row>
    <row r="67" spans="1:10" x14ac:dyDescent="0.25">
      <c r="A67" s="55" t="str">
        <f>IF($D$16&gt;=$J67,"19. Rate","")</f>
        <v/>
      </c>
      <c r="B67" s="51" t="str">
        <f t="shared" si="4"/>
        <v/>
      </c>
      <c r="C67" s="56"/>
      <c r="D67" s="55" t="str">
        <f t="shared" si="1"/>
        <v/>
      </c>
      <c r="E67" s="38" t="str">
        <f t="shared" si="3"/>
        <v/>
      </c>
      <c r="F67" s="57" t="str">
        <f t="shared" si="2"/>
        <v/>
      </c>
      <c r="G67" s="26"/>
      <c r="H67" s="58" t="s">
        <v>216</v>
      </c>
      <c r="I67" s="26"/>
      <c r="J67" s="31">
        <v>19</v>
      </c>
    </row>
    <row r="68" spans="1:10" x14ac:dyDescent="0.25">
      <c r="A68" s="55" t="str">
        <f>IF($D$16&gt;=$J68,"20. Rate","")</f>
        <v/>
      </c>
      <c r="B68" s="51" t="str">
        <f t="shared" si="4"/>
        <v/>
      </c>
      <c r="C68" s="56"/>
      <c r="D68" s="55" t="str">
        <f t="shared" si="1"/>
        <v/>
      </c>
      <c r="E68" s="38" t="str">
        <f t="shared" si="3"/>
        <v/>
      </c>
      <c r="F68" s="57" t="str">
        <f t="shared" si="2"/>
        <v/>
      </c>
      <c r="G68" s="26"/>
      <c r="H68" s="58" t="s">
        <v>216</v>
      </c>
      <c r="I68" s="26"/>
      <c r="J68" s="31">
        <v>20</v>
      </c>
    </row>
    <row r="69" spans="1:10" x14ac:dyDescent="0.25">
      <c r="A69" s="55" t="str">
        <f>IF($D$16&gt;=$J69,"21. Rate","")</f>
        <v/>
      </c>
      <c r="B69" s="51" t="str">
        <f t="shared" si="4"/>
        <v/>
      </c>
      <c r="C69" s="56"/>
      <c r="D69" s="55" t="str">
        <f t="shared" si="1"/>
        <v/>
      </c>
      <c r="E69" s="38" t="str">
        <f t="shared" si="3"/>
        <v/>
      </c>
      <c r="F69" s="57" t="str">
        <f t="shared" si="2"/>
        <v/>
      </c>
      <c r="G69" s="26"/>
      <c r="H69" s="58" t="s">
        <v>216</v>
      </c>
      <c r="I69" s="26"/>
      <c r="J69" s="31">
        <v>21</v>
      </c>
    </row>
    <row r="70" spans="1:10" x14ac:dyDescent="0.25">
      <c r="A70" s="55" t="str">
        <f>IF($D$16&gt;=$J70,"22. Rate","")</f>
        <v/>
      </c>
      <c r="B70" s="51" t="str">
        <f t="shared" si="4"/>
        <v/>
      </c>
      <c r="C70" s="56"/>
      <c r="D70" s="55" t="str">
        <f t="shared" si="1"/>
        <v/>
      </c>
      <c r="E70" s="38" t="str">
        <f t="shared" si="3"/>
        <v/>
      </c>
      <c r="F70" s="57" t="str">
        <f t="shared" si="2"/>
        <v/>
      </c>
      <c r="G70" s="26"/>
      <c r="H70" s="58" t="s">
        <v>216</v>
      </c>
      <c r="I70" s="26"/>
      <c r="J70" s="31">
        <v>22</v>
      </c>
    </row>
    <row r="71" spans="1:10" x14ac:dyDescent="0.25">
      <c r="A71" s="55" t="str">
        <f>IF($D$16&gt;=$J71,"23. Rate","")</f>
        <v/>
      </c>
      <c r="B71" s="51" t="str">
        <f t="shared" si="4"/>
        <v/>
      </c>
      <c r="C71" s="56"/>
      <c r="D71" s="55" t="str">
        <f t="shared" si="1"/>
        <v/>
      </c>
      <c r="E71" s="38" t="str">
        <f t="shared" si="3"/>
        <v/>
      </c>
      <c r="F71" s="57" t="str">
        <f t="shared" si="2"/>
        <v/>
      </c>
      <c r="G71" s="26"/>
      <c r="H71" s="58" t="s">
        <v>216</v>
      </c>
      <c r="I71" s="26"/>
      <c r="J71" s="31">
        <v>23</v>
      </c>
    </row>
    <row r="72" spans="1:10" x14ac:dyDescent="0.25">
      <c r="A72" s="55" t="str">
        <f>IF($D$16&gt;=$J72,"24. Rate","")</f>
        <v/>
      </c>
      <c r="B72" s="51" t="str">
        <f t="shared" si="4"/>
        <v/>
      </c>
      <c r="C72" s="56"/>
      <c r="D72" s="55" t="str">
        <f t="shared" si="1"/>
        <v/>
      </c>
      <c r="E72" s="38" t="str">
        <f t="shared" si="3"/>
        <v/>
      </c>
      <c r="F72" s="57" t="str">
        <f t="shared" si="2"/>
        <v/>
      </c>
      <c r="G72" s="26"/>
      <c r="H72" s="58" t="s">
        <v>216</v>
      </c>
      <c r="I72" s="26"/>
      <c r="J72" s="31">
        <v>24</v>
      </c>
    </row>
    <row r="73" spans="1:10" x14ac:dyDescent="0.25">
      <c r="A73" s="55" t="str">
        <f>IF($D$16&gt;=$J73,"25. Rate","")</f>
        <v/>
      </c>
      <c r="B73" s="51" t="str">
        <f t="shared" si="4"/>
        <v/>
      </c>
      <c r="C73" s="56"/>
      <c r="D73" s="55" t="str">
        <f t="shared" si="1"/>
        <v/>
      </c>
      <c r="E73" s="38" t="str">
        <f t="shared" si="3"/>
        <v/>
      </c>
      <c r="F73" s="57" t="str">
        <f t="shared" si="2"/>
        <v/>
      </c>
      <c r="G73" s="26"/>
      <c r="H73" s="58" t="s">
        <v>216</v>
      </c>
      <c r="I73" s="26"/>
      <c r="J73" s="31">
        <v>25</v>
      </c>
    </row>
    <row r="74" spans="1:10" x14ac:dyDescent="0.25">
      <c r="A74" s="55" t="str">
        <f>IF($D$16&gt;=$J74,"26. Rate","")</f>
        <v/>
      </c>
      <c r="B74" s="51" t="str">
        <f t="shared" si="4"/>
        <v/>
      </c>
      <c r="C74" s="56"/>
      <c r="D74" s="55" t="str">
        <f t="shared" si="1"/>
        <v/>
      </c>
      <c r="E74" s="38" t="str">
        <f t="shared" si="3"/>
        <v/>
      </c>
      <c r="F74" s="57" t="str">
        <f t="shared" si="2"/>
        <v/>
      </c>
      <c r="G74" s="26"/>
      <c r="H74" s="58" t="s">
        <v>216</v>
      </c>
      <c r="I74" s="26"/>
      <c r="J74" s="31">
        <v>26</v>
      </c>
    </row>
    <row r="75" spans="1:10" x14ac:dyDescent="0.25">
      <c r="A75" s="55" t="str">
        <f>IF($D$16&gt;=$J75,"27. Rate","")</f>
        <v/>
      </c>
      <c r="B75" s="51" t="str">
        <f t="shared" si="4"/>
        <v/>
      </c>
      <c r="C75" s="56"/>
      <c r="D75" s="55" t="str">
        <f t="shared" si="1"/>
        <v/>
      </c>
      <c r="E75" s="38" t="str">
        <f t="shared" si="3"/>
        <v/>
      </c>
      <c r="F75" s="57" t="str">
        <f t="shared" si="2"/>
        <v/>
      </c>
      <c r="G75" s="26"/>
      <c r="H75" s="58" t="s">
        <v>216</v>
      </c>
      <c r="I75" s="26"/>
      <c r="J75" s="31">
        <v>27</v>
      </c>
    </row>
    <row r="76" spans="1:10" x14ac:dyDescent="0.25">
      <c r="A76" s="55" t="str">
        <f>IF($D$16&gt;=$J76,"28. Rate","")</f>
        <v/>
      </c>
      <c r="B76" s="51" t="str">
        <f t="shared" si="4"/>
        <v/>
      </c>
      <c r="C76" s="56"/>
      <c r="D76" s="55" t="str">
        <f t="shared" si="1"/>
        <v/>
      </c>
      <c r="E76" s="38" t="str">
        <f t="shared" si="3"/>
        <v/>
      </c>
      <c r="F76" s="57" t="str">
        <f t="shared" si="2"/>
        <v/>
      </c>
      <c r="G76" s="26"/>
      <c r="H76" s="58" t="s">
        <v>216</v>
      </c>
      <c r="I76" s="26"/>
      <c r="J76" s="31">
        <v>28</v>
      </c>
    </row>
    <row r="77" spans="1:10" x14ac:dyDescent="0.25">
      <c r="A77" s="55" t="str">
        <f>IF($D$16&gt;=$J77,"29. Rate","")</f>
        <v/>
      </c>
      <c r="B77" s="51" t="str">
        <f t="shared" si="4"/>
        <v/>
      </c>
      <c r="C77" s="56"/>
      <c r="D77" s="55" t="str">
        <f t="shared" si="1"/>
        <v/>
      </c>
      <c r="E77" s="38" t="str">
        <f t="shared" si="3"/>
        <v/>
      </c>
      <c r="F77" s="57" t="str">
        <f t="shared" si="2"/>
        <v/>
      </c>
      <c r="G77" s="26"/>
      <c r="H77" s="58" t="s">
        <v>216</v>
      </c>
      <c r="I77" s="26"/>
      <c r="J77" s="31">
        <v>29</v>
      </c>
    </row>
    <row r="78" spans="1:10" x14ac:dyDescent="0.25">
      <c r="A78" s="55" t="str">
        <f>IF($D$16&gt;=$J78,"30. Rate","")</f>
        <v/>
      </c>
      <c r="B78" s="51" t="str">
        <f t="shared" si="4"/>
        <v/>
      </c>
      <c r="C78" s="56"/>
      <c r="D78" s="55" t="str">
        <f t="shared" si="1"/>
        <v/>
      </c>
      <c r="E78" s="38" t="str">
        <f t="shared" si="3"/>
        <v/>
      </c>
      <c r="F78" s="57" t="str">
        <f t="shared" si="2"/>
        <v/>
      </c>
      <c r="G78" s="26"/>
      <c r="H78" s="58" t="s">
        <v>216</v>
      </c>
      <c r="I78" s="26"/>
      <c r="J78" s="31">
        <v>30</v>
      </c>
    </row>
    <row r="79" spans="1:10" x14ac:dyDescent="0.25">
      <c r="A79" s="55" t="str">
        <f>IF($D$16&gt;=$J79,"31. Rate","")</f>
        <v/>
      </c>
      <c r="B79" s="51" t="str">
        <f t="shared" si="4"/>
        <v/>
      </c>
      <c r="C79" s="56"/>
      <c r="D79" s="55" t="str">
        <f t="shared" si="1"/>
        <v/>
      </c>
      <c r="E79" s="38" t="str">
        <f t="shared" si="3"/>
        <v/>
      </c>
      <c r="F79" s="57" t="str">
        <f t="shared" si="2"/>
        <v/>
      </c>
      <c r="G79" s="26"/>
      <c r="H79" s="58" t="s">
        <v>216</v>
      </c>
      <c r="I79" s="26"/>
      <c r="J79" s="31">
        <v>31</v>
      </c>
    </row>
    <row r="80" spans="1:10" x14ac:dyDescent="0.25">
      <c r="A80" s="55" t="str">
        <f>IF($D$16&gt;=$J80,"32. Rate","")</f>
        <v/>
      </c>
      <c r="B80" s="51" t="str">
        <f t="shared" si="4"/>
        <v/>
      </c>
      <c r="C80" s="56"/>
      <c r="D80" s="55" t="str">
        <f t="shared" si="1"/>
        <v/>
      </c>
      <c r="E80" s="38" t="str">
        <f t="shared" si="3"/>
        <v/>
      </c>
      <c r="F80" s="57" t="str">
        <f t="shared" si="2"/>
        <v/>
      </c>
      <c r="G80" s="26"/>
      <c r="H80" s="58" t="s">
        <v>216</v>
      </c>
      <c r="I80" s="26"/>
      <c r="J80" s="31">
        <v>32</v>
      </c>
    </row>
    <row r="81" spans="1:10" x14ac:dyDescent="0.25">
      <c r="A81" s="55" t="str">
        <f>IF($D$16&gt;=$J81,"33. Rate","")</f>
        <v/>
      </c>
      <c r="B81" s="51" t="str">
        <f t="shared" si="4"/>
        <v/>
      </c>
      <c r="C81" s="56"/>
      <c r="D81" s="55" t="str">
        <f t="shared" si="1"/>
        <v/>
      </c>
      <c r="E81" s="38" t="str">
        <f t="shared" si="3"/>
        <v/>
      </c>
      <c r="F81" s="57" t="str">
        <f t="shared" si="2"/>
        <v/>
      </c>
      <c r="G81" s="26"/>
      <c r="H81" s="58" t="s">
        <v>216</v>
      </c>
      <c r="I81" s="26"/>
      <c r="J81" s="31">
        <v>33</v>
      </c>
    </row>
    <row r="82" spans="1:10" x14ac:dyDescent="0.25">
      <c r="A82" s="55" t="str">
        <f>IF($D$16&gt;=$J82,"34. Rate","")</f>
        <v/>
      </c>
      <c r="B82" s="51" t="str">
        <f t="shared" si="4"/>
        <v/>
      </c>
      <c r="C82" s="56"/>
      <c r="D82" s="55" t="str">
        <f t="shared" si="1"/>
        <v/>
      </c>
      <c r="E82" s="38" t="str">
        <f t="shared" si="3"/>
        <v/>
      </c>
      <c r="F82" s="57" t="str">
        <f t="shared" si="2"/>
        <v/>
      </c>
      <c r="G82" s="26"/>
      <c r="H82" s="58" t="s">
        <v>216</v>
      </c>
      <c r="I82" s="26"/>
      <c r="J82" s="31">
        <v>34</v>
      </c>
    </row>
    <row r="83" spans="1:10" x14ac:dyDescent="0.25">
      <c r="A83" s="55" t="str">
        <f>IF($D$16&gt;=$J83,"35. Rate","")</f>
        <v/>
      </c>
      <c r="B83" s="51" t="str">
        <f t="shared" si="4"/>
        <v/>
      </c>
      <c r="C83" s="56"/>
      <c r="D83" s="55" t="str">
        <f t="shared" si="1"/>
        <v/>
      </c>
      <c r="E83" s="38" t="str">
        <f t="shared" si="3"/>
        <v/>
      </c>
      <c r="F83" s="57" t="str">
        <f t="shared" si="2"/>
        <v/>
      </c>
      <c r="G83" s="26"/>
      <c r="H83" s="58" t="s">
        <v>216</v>
      </c>
      <c r="I83" s="26"/>
      <c r="J83" s="31">
        <v>35</v>
      </c>
    </row>
    <row r="84" spans="1:10" x14ac:dyDescent="0.25">
      <c r="A84" s="55" t="str">
        <f>IF($D$16&gt;=$J84,"36. Rate","")</f>
        <v/>
      </c>
      <c r="B84" s="51" t="str">
        <f t="shared" si="4"/>
        <v/>
      </c>
      <c r="C84" s="56"/>
      <c r="D84" s="55" t="str">
        <f t="shared" si="1"/>
        <v/>
      </c>
      <c r="E84" s="38" t="str">
        <f t="shared" si="3"/>
        <v/>
      </c>
      <c r="F84" s="57" t="str">
        <f t="shared" si="2"/>
        <v/>
      </c>
      <c r="G84" s="26"/>
      <c r="H84" s="58" t="s">
        <v>216</v>
      </c>
      <c r="I84" s="26"/>
      <c r="J84" s="31">
        <v>36</v>
      </c>
    </row>
    <row r="85" spans="1:10" ht="15.75" hidden="1" thickBot="1" x14ac:dyDescent="0.3">
      <c r="A85" s="26"/>
      <c r="B85" s="28"/>
      <c r="C85" s="26"/>
      <c r="D85" s="29"/>
      <c r="E85" s="26"/>
      <c r="F85" s="2"/>
      <c r="G85" s="2"/>
      <c r="H85" s="2"/>
      <c r="I85" s="7"/>
    </row>
    <row r="86" spans="1:10" ht="15.75" hidden="1" thickBot="1" x14ac:dyDescent="0.3">
      <c r="A86" s="22" t="s">
        <v>209</v>
      </c>
    </row>
    <row r="87" spans="1:10" hidden="1" x14ac:dyDescent="0.25">
      <c r="A87" s="22">
        <v>20</v>
      </c>
      <c r="D87" s="22" t="s">
        <v>216</v>
      </c>
    </row>
    <row r="88" spans="1:10" hidden="1" x14ac:dyDescent="0.25">
      <c r="A88" s="23">
        <v>30</v>
      </c>
      <c r="D88" s="23">
        <v>10</v>
      </c>
    </row>
    <row r="89" spans="1:10" ht="15.75" hidden="1" thickBot="1" x14ac:dyDescent="0.3">
      <c r="A89" s="23">
        <v>40</v>
      </c>
      <c r="D89" s="24">
        <v>20</v>
      </c>
    </row>
    <row r="90" spans="1:10" hidden="1" x14ac:dyDescent="0.25">
      <c r="A90" s="23">
        <v>50</v>
      </c>
    </row>
    <row r="91" spans="1:10" hidden="1" x14ac:dyDescent="0.25">
      <c r="A91" s="52">
        <v>60</v>
      </c>
    </row>
    <row r="92" spans="1:10" ht="15.75" hidden="1" thickBot="1" x14ac:dyDescent="0.3">
      <c r="A92" s="53">
        <v>70</v>
      </c>
    </row>
    <row r="93" spans="1:10" ht="15.75" hidden="1" thickBot="1" x14ac:dyDescent="0.3"/>
    <row r="94" spans="1:10" hidden="1" x14ac:dyDescent="0.25">
      <c r="A94" s="22" t="s">
        <v>7</v>
      </c>
    </row>
    <row r="95" spans="1:10" hidden="1" x14ac:dyDescent="0.25">
      <c r="A95" s="23">
        <v>1</v>
      </c>
    </row>
    <row r="96" spans="1:10" hidden="1" x14ac:dyDescent="0.25">
      <c r="A96" s="23">
        <v>2</v>
      </c>
    </row>
    <row r="97" spans="1:1" hidden="1" x14ac:dyDescent="0.25">
      <c r="A97" s="23">
        <v>3</v>
      </c>
    </row>
    <row r="98" spans="1:1" hidden="1" x14ac:dyDescent="0.25">
      <c r="A98" s="23">
        <v>4</v>
      </c>
    </row>
    <row r="99" spans="1:1" hidden="1" x14ac:dyDescent="0.25">
      <c r="A99" s="23">
        <v>5</v>
      </c>
    </row>
    <row r="100" spans="1:1" hidden="1" x14ac:dyDescent="0.25">
      <c r="A100" s="23">
        <v>6</v>
      </c>
    </row>
    <row r="101" spans="1:1" hidden="1" x14ac:dyDescent="0.25">
      <c r="A101" s="23">
        <v>7</v>
      </c>
    </row>
    <row r="102" spans="1:1" hidden="1" x14ac:dyDescent="0.25">
      <c r="A102" s="23">
        <v>8</v>
      </c>
    </row>
    <row r="103" spans="1:1" hidden="1" x14ac:dyDescent="0.25">
      <c r="A103" s="23">
        <v>9</v>
      </c>
    </row>
    <row r="104" spans="1:1" hidden="1" x14ac:dyDescent="0.25">
      <c r="A104" s="23">
        <v>10</v>
      </c>
    </row>
    <row r="105" spans="1:1" hidden="1" x14ac:dyDescent="0.25">
      <c r="A105" s="23">
        <v>11</v>
      </c>
    </row>
    <row r="106" spans="1:1" hidden="1" x14ac:dyDescent="0.25">
      <c r="A106" s="23">
        <v>12</v>
      </c>
    </row>
    <row r="107" spans="1:1" hidden="1" x14ac:dyDescent="0.25">
      <c r="A107" s="23">
        <v>13</v>
      </c>
    </row>
    <row r="108" spans="1:1" hidden="1" x14ac:dyDescent="0.25">
      <c r="A108" s="23">
        <v>14</v>
      </c>
    </row>
    <row r="109" spans="1:1" hidden="1" x14ac:dyDescent="0.25">
      <c r="A109" s="23">
        <v>15</v>
      </c>
    </row>
    <row r="110" spans="1:1" hidden="1" x14ac:dyDescent="0.25">
      <c r="A110" s="23">
        <v>16</v>
      </c>
    </row>
    <row r="111" spans="1:1" hidden="1" x14ac:dyDescent="0.25">
      <c r="A111" s="23">
        <v>17</v>
      </c>
    </row>
    <row r="112" spans="1:1" hidden="1" x14ac:dyDescent="0.25">
      <c r="A112" s="23">
        <v>18</v>
      </c>
    </row>
    <row r="113" spans="1:1" hidden="1" x14ac:dyDescent="0.25">
      <c r="A113" s="23">
        <v>19</v>
      </c>
    </row>
    <row r="114" spans="1:1" hidden="1" x14ac:dyDescent="0.25">
      <c r="A114" s="23">
        <v>20</v>
      </c>
    </row>
    <row r="115" spans="1:1" hidden="1" x14ac:dyDescent="0.25">
      <c r="A115" s="23">
        <v>21</v>
      </c>
    </row>
    <row r="116" spans="1:1" hidden="1" x14ac:dyDescent="0.25">
      <c r="A116" s="23">
        <v>22</v>
      </c>
    </row>
    <row r="117" spans="1:1" hidden="1" x14ac:dyDescent="0.25">
      <c r="A117" s="23">
        <v>23</v>
      </c>
    </row>
    <row r="118" spans="1:1" hidden="1" x14ac:dyDescent="0.25">
      <c r="A118" s="23">
        <v>24</v>
      </c>
    </row>
    <row r="119" spans="1:1" hidden="1" x14ac:dyDescent="0.25">
      <c r="A119" s="23">
        <v>25</v>
      </c>
    </row>
    <row r="120" spans="1:1" hidden="1" x14ac:dyDescent="0.25">
      <c r="A120" s="23">
        <v>26</v>
      </c>
    </row>
    <row r="121" spans="1:1" hidden="1" x14ac:dyDescent="0.25">
      <c r="A121" s="23">
        <v>27</v>
      </c>
    </row>
    <row r="122" spans="1:1" hidden="1" x14ac:dyDescent="0.25">
      <c r="A122" s="23">
        <v>28</v>
      </c>
    </row>
    <row r="123" spans="1:1" hidden="1" x14ac:dyDescent="0.25">
      <c r="A123" s="23">
        <v>29</v>
      </c>
    </row>
    <row r="124" spans="1:1" hidden="1" x14ac:dyDescent="0.25">
      <c r="A124" s="23">
        <v>30</v>
      </c>
    </row>
    <row r="125" spans="1:1" hidden="1" x14ac:dyDescent="0.25">
      <c r="A125" s="23">
        <v>31</v>
      </c>
    </row>
    <row r="126" spans="1:1" hidden="1" x14ac:dyDescent="0.25">
      <c r="A126" s="23">
        <v>32</v>
      </c>
    </row>
    <row r="127" spans="1:1" hidden="1" x14ac:dyDescent="0.25">
      <c r="A127" s="23">
        <v>33</v>
      </c>
    </row>
    <row r="128" spans="1:1" hidden="1" x14ac:dyDescent="0.25">
      <c r="A128" s="23">
        <v>34</v>
      </c>
    </row>
    <row r="129" spans="1:1" hidden="1" x14ac:dyDescent="0.25">
      <c r="A129" s="23">
        <v>35</v>
      </c>
    </row>
    <row r="130" spans="1:1" ht="15.75" hidden="1" thickBot="1" x14ac:dyDescent="0.3">
      <c r="A130" s="24">
        <v>36</v>
      </c>
    </row>
  </sheetData>
  <sheetProtection sheet="1" objects="1" scenarios="1" selectLockedCells="1"/>
  <mergeCells count="15">
    <mergeCell ref="A47:I47"/>
    <mergeCell ref="D4:I4"/>
    <mergeCell ref="D5:I5"/>
    <mergeCell ref="D6:I6"/>
    <mergeCell ref="A1:I1"/>
    <mergeCell ref="A2:I2"/>
    <mergeCell ref="A44:D44"/>
    <mergeCell ref="A38:I38"/>
    <mergeCell ref="G39:H39"/>
    <mergeCell ref="G40:H40"/>
    <mergeCell ref="D8:I8"/>
    <mergeCell ref="D9:I9"/>
    <mergeCell ref="D10:I10"/>
    <mergeCell ref="D11:I11"/>
    <mergeCell ref="D12:I12"/>
  </mergeCells>
  <conditionalFormatting sqref="D18">
    <cfRule type="cellIs" dxfId="36" priority="73" operator="equal">
      <formula>0</formula>
    </cfRule>
  </conditionalFormatting>
  <conditionalFormatting sqref="F18">
    <cfRule type="cellIs" dxfId="35" priority="72" operator="equal">
      <formula>0</formula>
    </cfRule>
  </conditionalFormatting>
  <conditionalFormatting sqref="D14">
    <cfRule type="cellIs" dxfId="34" priority="71" operator="equal">
      <formula>0</formula>
    </cfRule>
  </conditionalFormatting>
  <conditionalFormatting sqref="D16">
    <cfRule type="cellIs" dxfId="33" priority="70" operator="equal">
      <formula>0</formula>
    </cfRule>
  </conditionalFormatting>
  <conditionalFormatting sqref="F20">
    <cfRule type="cellIs" dxfId="32" priority="69" operator="equal">
      <formula>0</formula>
    </cfRule>
  </conditionalFormatting>
  <conditionalFormatting sqref="E49">
    <cfRule type="expression" dxfId="31" priority="67">
      <formula>AND($D$16&gt;=$J49,$E$49=0)</formula>
    </cfRule>
  </conditionalFormatting>
  <conditionalFormatting sqref="E50:E84">
    <cfRule type="expression" dxfId="30" priority="66">
      <formula>AND($D$16&gt;=$J50,$E$50=0)</formula>
    </cfRule>
  </conditionalFormatting>
  <conditionalFormatting sqref="I39">
    <cfRule type="cellIs" dxfId="29" priority="55" operator="equal">
      <formula>0</formula>
    </cfRule>
  </conditionalFormatting>
  <conditionalFormatting sqref="I40">
    <cfRule type="cellIs" dxfId="28" priority="54" operator="equal">
      <formula>0</formula>
    </cfRule>
  </conditionalFormatting>
  <conditionalFormatting sqref="H62">
    <cfRule type="expression" dxfId="27" priority="51">
      <formula>$D$16&lt;$J62</formula>
    </cfRule>
  </conditionalFormatting>
  <conditionalFormatting sqref="H63">
    <cfRule type="expression" dxfId="26" priority="50">
      <formula>$D$16&lt;$J63</formula>
    </cfRule>
  </conditionalFormatting>
  <conditionalFormatting sqref="H64">
    <cfRule type="expression" dxfId="25" priority="49">
      <formula>$D$16&lt;$J64</formula>
    </cfRule>
  </conditionalFormatting>
  <conditionalFormatting sqref="H65">
    <cfRule type="expression" dxfId="24" priority="48">
      <formula>$D$16&lt;$J65</formula>
    </cfRule>
  </conditionalFormatting>
  <conditionalFormatting sqref="H66">
    <cfRule type="expression" dxfId="23" priority="47">
      <formula>$D$16&lt;$J66</formula>
    </cfRule>
  </conditionalFormatting>
  <conditionalFormatting sqref="H67">
    <cfRule type="expression" dxfId="22" priority="46">
      <formula>$D$16&lt;$J67</formula>
    </cfRule>
  </conditionalFormatting>
  <conditionalFormatting sqref="H68">
    <cfRule type="expression" dxfId="21" priority="45">
      <formula>$D$16&lt;$J68</formula>
    </cfRule>
  </conditionalFormatting>
  <conditionalFormatting sqref="H69">
    <cfRule type="expression" dxfId="20" priority="44">
      <formula>$D$16&lt;$J69</formula>
    </cfRule>
  </conditionalFormatting>
  <conditionalFormatting sqref="H70">
    <cfRule type="expression" dxfId="19" priority="43">
      <formula>$D$16&lt;$J70</formula>
    </cfRule>
  </conditionalFormatting>
  <conditionalFormatting sqref="H71">
    <cfRule type="expression" dxfId="18" priority="42">
      <formula>$D$16&lt;$J71</formula>
    </cfRule>
  </conditionalFormatting>
  <conditionalFormatting sqref="H72">
    <cfRule type="expression" dxfId="17" priority="41">
      <formula>$D$16&lt;$J72</formula>
    </cfRule>
  </conditionalFormatting>
  <conditionalFormatting sqref="H73">
    <cfRule type="expression" dxfId="16" priority="40">
      <formula>$D$16&lt;$J73</formula>
    </cfRule>
  </conditionalFormatting>
  <conditionalFormatting sqref="H74">
    <cfRule type="expression" dxfId="15" priority="16">
      <formula>$D$16&lt;$J74</formula>
    </cfRule>
  </conditionalFormatting>
  <conditionalFormatting sqref="H75">
    <cfRule type="expression" dxfId="14" priority="15">
      <formula>$D$16&lt;$J75</formula>
    </cfRule>
  </conditionalFormatting>
  <conditionalFormatting sqref="H76">
    <cfRule type="expression" dxfId="13" priority="14">
      <formula>$D$16&lt;$J76</formula>
    </cfRule>
  </conditionalFormatting>
  <conditionalFormatting sqref="H77">
    <cfRule type="expression" dxfId="12" priority="13">
      <formula>$D$16&lt;$J77</formula>
    </cfRule>
  </conditionalFormatting>
  <conditionalFormatting sqref="H78">
    <cfRule type="expression" dxfId="11" priority="12">
      <formula>$D$16&lt;$J78</formula>
    </cfRule>
  </conditionalFormatting>
  <conditionalFormatting sqref="H79">
    <cfRule type="expression" dxfId="10" priority="11">
      <formula>$D$16&lt;$J79</formula>
    </cfRule>
  </conditionalFormatting>
  <conditionalFormatting sqref="H80">
    <cfRule type="expression" dxfId="9" priority="10">
      <formula>$D$16&lt;$J80</formula>
    </cfRule>
  </conditionalFormatting>
  <conditionalFormatting sqref="H81">
    <cfRule type="expression" dxfId="8" priority="9">
      <formula>$D$16&lt;$J81</formula>
    </cfRule>
  </conditionalFormatting>
  <conditionalFormatting sqref="H82">
    <cfRule type="expression" dxfId="7" priority="8">
      <formula>$D$16&lt;$J82</formula>
    </cfRule>
  </conditionalFormatting>
  <conditionalFormatting sqref="H83">
    <cfRule type="expression" dxfId="6" priority="7">
      <formula>$D$16&lt;$J83</formula>
    </cfRule>
  </conditionalFormatting>
  <conditionalFormatting sqref="H84">
    <cfRule type="expression" dxfId="5" priority="6">
      <formula>$D$16&lt;$J84</formula>
    </cfRule>
  </conditionalFormatting>
  <conditionalFormatting sqref="H61">
    <cfRule type="expression" dxfId="4" priority="5">
      <formula>$D$16&lt;$J61</formula>
    </cfRule>
  </conditionalFormatting>
  <conditionalFormatting sqref="D4:I6">
    <cfRule type="cellIs" dxfId="2" priority="3" operator="equal">
      <formula>0</formula>
    </cfRule>
  </conditionalFormatting>
  <conditionalFormatting sqref="D8:I9">
    <cfRule type="cellIs" dxfId="1" priority="2" operator="equal">
      <formula>0</formula>
    </cfRule>
  </conditionalFormatting>
  <conditionalFormatting sqref="I3">
    <cfRule type="cellIs" dxfId="0" priority="1" operator="equal">
      <formula>0</formula>
    </cfRule>
  </conditionalFormatting>
  <dataValidations xWindow="565" yWindow="554" count="4">
    <dataValidation type="list" allowBlank="1" showInputMessage="1" showErrorMessage="1" sqref="D14" xr:uid="{00000000-0002-0000-0100-000000000000}">
      <formula1>$A$87:$A$92</formula1>
    </dataValidation>
    <dataValidation type="list" allowBlank="1" showInputMessage="1" showErrorMessage="1" sqref="D16" xr:uid="{00000000-0002-0000-0100-000001000000}">
      <formula1>$A$95:$A$130</formula1>
    </dataValidation>
    <dataValidation type="list" allowBlank="1" showInputMessage="1" showErrorMessage="1" promptTitle="Degression" prompt="Degression nach §90 Abs. 1-2 SGB II gemäß Themenseite Eingliederungszuschüsse im Jobcenter Intranet, Nr. 5 &quot;Tabellarische Übersicht&quot;:" sqref="H73:H84" xr:uid="{00000000-0002-0000-0100-000002000000}">
      <formula1>$D$87:$D$89</formula1>
    </dataValidation>
    <dataValidation type="list" allowBlank="1" showInputMessage="1" showErrorMessage="1" promptTitle="Degression" prompt="Degression nach §90 Abs. 1-2 SGB II gemäß Themenseite Eingliederungszuschüsse im Jobcenter Intranet, Nr. 5 &quot;Tabellarische Übersicht&quot;:" sqref="H61:H72" xr:uid="{00000000-0002-0000-0100-000003000000}">
      <formula1>$D$87:$D$88</formula1>
    </dataValidation>
  </dataValidations>
  <pageMargins left="1.1023622047244095" right="0.31496062992125984" top="0.39370078740157483" bottom="0.39370078740157483" header="0" footer="0"/>
  <pageSetup paperSize="9" scale="99" fitToHeight="0" orientation="portrait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Krebs, Katharina</cp:lastModifiedBy>
  <cp:lastPrinted>2019-11-05T13:57:08Z</cp:lastPrinted>
  <dcterms:created xsi:type="dcterms:W3CDTF">2019-06-27T06:04:09Z</dcterms:created>
  <dcterms:modified xsi:type="dcterms:W3CDTF">2024-10-24T09:29:11Z</dcterms:modified>
</cp:coreProperties>
</file>