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bsk\AppData\Local\Temp\9\SWA671a133f0\"/>
    </mc:Choice>
  </mc:AlternateContent>
  <xr:revisionPtr revIDLastSave="0" documentId="13_ncr:1_{10CE4A8A-4454-4708-A1DF-8BB67BD3CDD1}" xr6:coauthVersionLast="36" xr6:coauthVersionMax="36" xr10:uidLastSave="{00000000-0000-0000-0000-000000000000}"/>
  <bookViews>
    <workbookView xWindow="120" yWindow="1335" windowWidth="24915" windowHeight="12090" firstSheet="1" activeTab="1" xr2:uid="{00000000-000D-0000-FFFF-FFFF00000000}"/>
  </bookViews>
  <sheets>
    <sheet name="prosozial" sheetId="2" state="hidden" r:id="rId1"/>
    <sheet name="Tabelle1" sheetId="1" r:id="rId2"/>
  </sheets>
  <definedNames>
    <definedName name="_xlnm.Print_Area" localSheetId="1">Tabelle1!$A$1:$I$776</definedName>
  </definedNames>
  <calcPr calcId="191029"/>
</workbook>
</file>

<file path=xl/calcChain.xml><?xml version="1.0" encoding="utf-8"?>
<calcChain xmlns="http://schemas.openxmlformats.org/spreadsheetml/2006/main">
  <c r="A761" i="1" l="1"/>
  <c r="A740" i="1"/>
  <c r="A719" i="1"/>
  <c r="A698" i="1"/>
  <c r="A677" i="1"/>
  <c r="A656" i="1"/>
  <c r="A635" i="1"/>
  <c r="A614" i="1"/>
  <c r="A593" i="1"/>
  <c r="A572" i="1"/>
  <c r="A551" i="1"/>
  <c r="A530" i="1"/>
  <c r="A509" i="1"/>
  <c r="A488" i="1"/>
  <c r="A467" i="1"/>
  <c r="A446" i="1"/>
  <c r="A425" i="1"/>
  <c r="A404" i="1"/>
  <c r="A383" i="1"/>
  <c r="A362" i="1"/>
  <c r="A341" i="1"/>
  <c r="A320" i="1"/>
  <c r="A299" i="1"/>
  <c r="A278" i="1"/>
  <c r="A257" i="1"/>
  <c r="A236" i="1"/>
  <c r="A215" i="1"/>
  <c r="A194" i="1"/>
  <c r="A173" i="1"/>
  <c r="A152" i="1"/>
  <c r="A131" i="1"/>
  <c r="A110" i="1"/>
  <c r="A89" i="1"/>
  <c r="A68" i="1"/>
  <c r="A47" i="1"/>
  <c r="C771" i="1" l="1"/>
  <c r="C750" i="1"/>
  <c r="C729" i="1"/>
  <c r="C708" i="1"/>
  <c r="C687" i="1"/>
  <c r="C666" i="1"/>
  <c r="C645" i="1"/>
  <c r="C624" i="1"/>
  <c r="C603" i="1"/>
  <c r="C582" i="1"/>
  <c r="C561" i="1"/>
  <c r="C519" i="1"/>
  <c r="C498" i="1"/>
  <c r="C477" i="1"/>
  <c r="C456" i="1"/>
  <c r="C435" i="1"/>
  <c r="C414" i="1"/>
  <c r="C393" i="1"/>
  <c r="C372" i="1"/>
  <c r="C351" i="1"/>
  <c r="C330" i="1"/>
  <c r="C309" i="1"/>
  <c r="C540" i="1"/>
  <c r="C288" i="1"/>
  <c r="I775" i="1" l="1"/>
  <c r="I774" i="1"/>
  <c r="G770" i="1"/>
  <c r="I757" i="1"/>
  <c r="A756" i="1"/>
  <c r="I753" i="1"/>
  <c r="G749" i="1"/>
  <c r="I736" i="1"/>
  <c r="I754" i="1" s="1"/>
  <c r="A735" i="1"/>
  <c r="I732" i="1"/>
  <c r="G728" i="1"/>
  <c r="I715" i="1"/>
  <c r="I733" i="1" s="1"/>
  <c r="A714" i="1"/>
  <c r="I711" i="1"/>
  <c r="G707" i="1"/>
  <c r="I694" i="1"/>
  <c r="I712" i="1" s="1"/>
  <c r="A693" i="1"/>
  <c r="I690" i="1"/>
  <c r="G686" i="1"/>
  <c r="I673" i="1"/>
  <c r="I691" i="1" s="1"/>
  <c r="A672" i="1"/>
  <c r="I669" i="1"/>
  <c r="G665" i="1"/>
  <c r="I652" i="1"/>
  <c r="I670" i="1" s="1"/>
  <c r="A651" i="1"/>
  <c r="I648" i="1"/>
  <c r="G644" i="1"/>
  <c r="I631" i="1"/>
  <c r="I649" i="1" s="1"/>
  <c r="A630" i="1"/>
  <c r="I627" i="1"/>
  <c r="G623" i="1"/>
  <c r="I610" i="1"/>
  <c r="I628" i="1" s="1"/>
  <c r="A609" i="1"/>
  <c r="I606" i="1"/>
  <c r="G602" i="1"/>
  <c r="I589" i="1"/>
  <c r="I607" i="1" s="1"/>
  <c r="A588" i="1"/>
  <c r="I585" i="1"/>
  <c r="G581" i="1"/>
  <c r="I568" i="1"/>
  <c r="I586" i="1" s="1"/>
  <c r="A567" i="1"/>
  <c r="I564" i="1"/>
  <c r="G560" i="1"/>
  <c r="I547" i="1"/>
  <c r="I565" i="1" s="1"/>
  <c r="A546" i="1"/>
  <c r="I543" i="1"/>
  <c r="G539" i="1"/>
  <c r="I526" i="1"/>
  <c r="I544" i="1" s="1"/>
  <c r="A525" i="1"/>
  <c r="I522" i="1"/>
  <c r="G518" i="1"/>
  <c r="I505" i="1"/>
  <c r="I523" i="1" s="1"/>
  <c r="A504" i="1"/>
  <c r="I501" i="1"/>
  <c r="G497" i="1"/>
  <c r="I484" i="1"/>
  <c r="I502" i="1" s="1"/>
  <c r="A483" i="1"/>
  <c r="I480" i="1"/>
  <c r="G476" i="1"/>
  <c r="I463" i="1"/>
  <c r="I481" i="1" s="1"/>
  <c r="A462" i="1"/>
  <c r="I459" i="1"/>
  <c r="G455" i="1"/>
  <c r="I442" i="1"/>
  <c r="I460" i="1" s="1"/>
  <c r="A441" i="1"/>
  <c r="I438" i="1"/>
  <c r="G434" i="1"/>
  <c r="I421" i="1"/>
  <c r="I439" i="1" s="1"/>
  <c r="A420" i="1"/>
  <c r="I417" i="1"/>
  <c r="G413" i="1"/>
  <c r="I400" i="1"/>
  <c r="I418" i="1" s="1"/>
  <c r="A399" i="1"/>
  <c r="I396" i="1"/>
  <c r="A378" i="1"/>
  <c r="G392" i="1"/>
  <c r="I379" i="1"/>
  <c r="I397" i="1" s="1"/>
  <c r="G371" i="1"/>
  <c r="I358" i="1"/>
  <c r="I376" i="1" s="1"/>
  <c r="G350" i="1"/>
  <c r="I337" i="1"/>
  <c r="I355" i="1" s="1"/>
  <c r="G329" i="1"/>
  <c r="I316" i="1"/>
  <c r="I334" i="1" s="1"/>
  <c r="G308" i="1"/>
  <c r="I295" i="1"/>
  <c r="I313" i="1" s="1"/>
  <c r="G287" i="1"/>
  <c r="I274" i="1"/>
  <c r="I292" i="1" s="1"/>
  <c r="I14" i="1" l="1"/>
  <c r="G14" i="1"/>
  <c r="E23" i="1"/>
  <c r="R23" i="1" l="1"/>
  <c r="C26" i="1"/>
  <c r="E26" i="1"/>
  <c r="G23" i="1"/>
  <c r="E44" i="1" s="1"/>
  <c r="S23" i="1"/>
  <c r="I253" i="1"/>
  <c r="I271" i="1" s="1"/>
  <c r="I232" i="1"/>
  <c r="I250" i="1" s="1"/>
  <c r="I211" i="1"/>
  <c r="I229" i="1" s="1"/>
  <c r="I190" i="1"/>
  <c r="I208" i="1" s="1"/>
  <c r="I169" i="1"/>
  <c r="I187" i="1" s="1"/>
  <c r="I148" i="1"/>
  <c r="I166" i="1" s="1"/>
  <c r="I127" i="1"/>
  <c r="I145" i="1" s="1"/>
  <c r="I106" i="1"/>
  <c r="I124" i="1" s="1"/>
  <c r="I85" i="1"/>
  <c r="I103" i="1" s="1"/>
  <c r="I64" i="1"/>
  <c r="I82" i="1" s="1"/>
  <c r="I43" i="1"/>
  <c r="I61" i="1" s="1"/>
  <c r="G266" i="1"/>
  <c r="G245" i="1"/>
  <c r="G224" i="1"/>
  <c r="G203" i="1"/>
  <c r="G182" i="1"/>
  <c r="G161" i="1"/>
  <c r="G140" i="1"/>
  <c r="G119" i="1"/>
  <c r="G98" i="1"/>
  <c r="G77" i="1"/>
  <c r="G56" i="1"/>
  <c r="G35" i="1"/>
  <c r="G44" i="1" l="1"/>
  <c r="E65" i="1" s="1"/>
  <c r="E30" i="1"/>
  <c r="G30" i="1" s="1"/>
  <c r="A24" i="1"/>
  <c r="A45" i="1"/>
  <c r="A28" i="1"/>
  <c r="I22" i="1"/>
  <c r="E47" i="1" l="1"/>
  <c r="G47" i="1" s="1"/>
  <c r="G65" i="1"/>
  <c r="E86" i="1" s="1"/>
  <c r="E51" i="1"/>
  <c r="G51" i="1" s="1"/>
  <c r="I40" i="1"/>
  <c r="C16" i="1" s="1"/>
  <c r="A66" i="1"/>
  <c r="G26" i="1"/>
  <c r="A49" i="1"/>
  <c r="G53" i="1" l="1"/>
  <c r="G54" i="1" s="1"/>
  <c r="G55" i="1" s="1"/>
  <c r="G57" i="1" s="1"/>
  <c r="E68" i="1"/>
  <c r="G68" i="1" s="1"/>
  <c r="G86" i="1"/>
  <c r="E107" i="1" s="1"/>
  <c r="A87" i="1"/>
  <c r="A70" i="1"/>
  <c r="E72" i="1"/>
  <c r="G72" i="1" s="1"/>
  <c r="G32" i="1"/>
  <c r="A91" i="1" l="1"/>
  <c r="G74" i="1"/>
  <c r="G75" i="1" s="1"/>
  <c r="G76" i="1" s="1"/>
  <c r="G78" i="1" s="1"/>
  <c r="G82" i="1" s="1"/>
  <c r="E89" i="1"/>
  <c r="G89" i="1" s="1"/>
  <c r="E93" i="1"/>
  <c r="G93" i="1" s="1"/>
  <c r="G107" i="1"/>
  <c r="E128" i="1" s="1"/>
  <c r="A108" i="1"/>
  <c r="G58" i="1"/>
  <c r="C58" i="1"/>
  <c r="G61" i="1"/>
  <c r="G33" i="1"/>
  <c r="G34" i="1" s="1"/>
  <c r="G36" i="1" s="1"/>
  <c r="C37" i="1" s="1"/>
  <c r="G79" i="1" l="1"/>
  <c r="C79" i="1"/>
  <c r="E110" i="1"/>
  <c r="G110" i="1" s="1"/>
  <c r="E114" i="1"/>
  <c r="G114" i="1" s="1"/>
  <c r="A112" i="1"/>
  <c r="G95" i="1"/>
  <c r="G96" i="1" s="1"/>
  <c r="G97" i="1" s="1"/>
  <c r="G99" i="1" s="1"/>
  <c r="G100" i="1" s="1"/>
  <c r="G128" i="1"/>
  <c r="E149" i="1" s="1"/>
  <c r="A129" i="1"/>
  <c r="G40" i="1"/>
  <c r="G37" i="1"/>
  <c r="C100" i="1" l="1"/>
  <c r="G116" i="1"/>
  <c r="G117" i="1" s="1"/>
  <c r="G118" i="1" s="1"/>
  <c r="G120" i="1" s="1"/>
  <c r="G124" i="1" s="1"/>
  <c r="G103" i="1"/>
  <c r="E131" i="1"/>
  <c r="G131" i="1" s="1"/>
  <c r="G149" i="1"/>
  <c r="E170" i="1" s="1"/>
  <c r="A150" i="1"/>
  <c r="E135" i="1"/>
  <c r="G135" i="1" s="1"/>
  <c r="A133" i="1"/>
  <c r="G121" i="1" l="1"/>
  <c r="C121" i="1"/>
  <c r="G137" i="1"/>
  <c r="G138" i="1" s="1"/>
  <c r="G139" i="1" s="1"/>
  <c r="G141" i="1" s="1"/>
  <c r="G145" i="1" s="1"/>
  <c r="E152" i="1"/>
  <c r="G152" i="1" s="1"/>
  <c r="G170" i="1"/>
  <c r="E191" i="1" s="1"/>
  <c r="E156" i="1"/>
  <c r="G156" i="1" s="1"/>
  <c r="A154" i="1"/>
  <c r="C142" i="1" l="1"/>
  <c r="G142" i="1"/>
  <c r="E173" i="1"/>
  <c r="G173" i="1" s="1"/>
  <c r="G191" i="1"/>
  <c r="E212" i="1" s="1"/>
  <c r="G158" i="1"/>
  <c r="G159" i="1" s="1"/>
  <c r="G160" i="1" s="1"/>
  <c r="G162" i="1" s="1"/>
  <c r="A171" i="1"/>
  <c r="G212" i="1" l="1"/>
  <c r="E233" i="1" s="1"/>
  <c r="A175" i="1"/>
  <c r="E177" i="1"/>
  <c r="G163" i="1"/>
  <c r="G166" i="1"/>
  <c r="C163" i="1"/>
  <c r="G177" i="1" l="1"/>
  <c r="G179" i="1" s="1"/>
  <c r="G180" i="1" s="1"/>
  <c r="G181" i="1" s="1"/>
  <c r="G183" i="1" s="1"/>
  <c r="C184" i="1" s="1"/>
  <c r="E194" i="1"/>
  <c r="G233" i="1"/>
  <c r="E254" i="1" s="1"/>
  <c r="A192" i="1"/>
  <c r="G187" i="1" l="1"/>
  <c r="G184" i="1"/>
  <c r="G254" i="1"/>
  <c r="E275" i="1" s="1"/>
  <c r="G194" i="1"/>
  <c r="A196" i="1"/>
  <c r="E198" i="1"/>
  <c r="G275" i="1" l="1"/>
  <c r="A276" i="1"/>
  <c r="G198" i="1"/>
  <c r="G200" i="1" s="1"/>
  <c r="G201" i="1" s="1"/>
  <c r="G202" i="1" s="1"/>
  <c r="G204" i="1" s="1"/>
  <c r="G208" i="1" s="1"/>
  <c r="E215" i="1"/>
  <c r="G215" i="1" s="1"/>
  <c r="A213" i="1"/>
  <c r="E296" i="1" l="1"/>
  <c r="E282" i="1"/>
  <c r="G282" i="1" s="1"/>
  <c r="A280" i="1"/>
  <c r="C205" i="1"/>
  <c r="G205" i="1"/>
  <c r="E219" i="1"/>
  <c r="A217" i="1"/>
  <c r="E299" i="1" l="1"/>
  <c r="G299" i="1" s="1"/>
  <c r="G296" i="1"/>
  <c r="A297" i="1"/>
  <c r="G219" i="1"/>
  <c r="G221" i="1" s="1"/>
  <c r="G222" i="1" s="1"/>
  <c r="G223" i="1" s="1"/>
  <c r="G225" i="1" s="1"/>
  <c r="G229" i="1" s="1"/>
  <c r="E236" i="1"/>
  <c r="A234" i="1"/>
  <c r="E303" i="1" l="1"/>
  <c r="G303" i="1" s="1"/>
  <c r="G305" i="1" s="1"/>
  <c r="E317" i="1"/>
  <c r="A301" i="1"/>
  <c r="C226" i="1"/>
  <c r="G226" i="1"/>
  <c r="G236" i="1"/>
  <c r="A238" i="1"/>
  <c r="E240" i="1"/>
  <c r="G306" i="1" l="1"/>
  <c r="G307" i="1" s="1"/>
  <c r="G309" i="1"/>
  <c r="G310" i="1" s="1"/>
  <c r="G317" i="1"/>
  <c r="A318" i="1"/>
  <c r="E320" i="1"/>
  <c r="G320" i="1" s="1"/>
  <c r="G240" i="1"/>
  <c r="G242" i="1" s="1"/>
  <c r="G243" i="1" s="1"/>
  <c r="G244" i="1" s="1"/>
  <c r="G246" i="1" s="1"/>
  <c r="G247" i="1" s="1"/>
  <c r="E257" i="1"/>
  <c r="A255" i="1"/>
  <c r="G313" i="1" l="1"/>
  <c r="C310" i="1"/>
  <c r="E338" i="1"/>
  <c r="A322" i="1"/>
  <c r="E324" i="1"/>
  <c r="G324" i="1" s="1"/>
  <c r="G326" i="1" s="1"/>
  <c r="G250" i="1"/>
  <c r="C247" i="1"/>
  <c r="G257" i="1"/>
  <c r="E261" i="1"/>
  <c r="A259" i="1"/>
  <c r="G327" i="1" l="1"/>
  <c r="G328" i="1" s="1"/>
  <c r="G330" i="1"/>
  <c r="G334" i="1" s="1"/>
  <c r="G261" i="1"/>
  <c r="E278" i="1"/>
  <c r="G278" i="1" s="1"/>
  <c r="G284" i="1" s="1"/>
  <c r="A339" i="1"/>
  <c r="E341" i="1"/>
  <c r="G341" i="1" s="1"/>
  <c r="G338" i="1"/>
  <c r="G263" i="1"/>
  <c r="G264" i="1" s="1"/>
  <c r="G265" i="1" s="1"/>
  <c r="G267" i="1" s="1"/>
  <c r="G268" i="1" s="1"/>
  <c r="G331" i="1" l="1"/>
  <c r="C331" i="1"/>
  <c r="G285" i="1"/>
  <c r="G286" i="1" s="1"/>
  <c r="G288" i="1"/>
  <c r="G289" i="1" s="1"/>
  <c r="E359" i="1"/>
  <c r="A343" i="1"/>
  <c r="E345" i="1"/>
  <c r="G345" i="1" s="1"/>
  <c r="G347" i="1" s="1"/>
  <c r="C268" i="1"/>
  <c r="G271" i="1"/>
  <c r="G292" i="1" l="1"/>
  <c r="C289" i="1"/>
  <c r="G348" i="1"/>
  <c r="G349" i="1" s="1"/>
  <c r="G351" i="1"/>
  <c r="G352" i="1" s="1"/>
  <c r="G359" i="1"/>
  <c r="E362" i="1"/>
  <c r="G362" i="1" s="1"/>
  <c r="A360" i="1"/>
  <c r="G355" i="1" l="1"/>
  <c r="C352" i="1"/>
  <c r="E380" i="1"/>
  <c r="A364" i="1"/>
  <c r="E366" i="1"/>
  <c r="G366" i="1" s="1"/>
  <c r="G368" i="1" s="1"/>
  <c r="G369" i="1" l="1"/>
  <c r="G370" i="1" s="1"/>
  <c r="G372" i="1"/>
  <c r="C373" i="1" s="1"/>
  <c r="A381" i="1"/>
  <c r="E383" i="1"/>
  <c r="G383" i="1" s="1"/>
  <c r="G380" i="1"/>
  <c r="G373" i="1" l="1"/>
  <c r="G376" i="1"/>
  <c r="E401" i="1"/>
  <c r="E387" i="1"/>
  <c r="G387" i="1" s="1"/>
  <c r="G389" i="1" s="1"/>
  <c r="A385" i="1"/>
  <c r="G390" i="1" l="1"/>
  <c r="G391" i="1" s="1"/>
  <c r="G393" i="1"/>
  <c r="G397" i="1" s="1"/>
  <c r="A402" i="1"/>
  <c r="E404" i="1"/>
  <c r="G404" i="1" s="1"/>
  <c r="G401" i="1"/>
  <c r="G394" i="1" l="1"/>
  <c r="C394" i="1"/>
  <c r="E422" i="1"/>
  <c r="A406" i="1"/>
  <c r="E408" i="1"/>
  <c r="G408" i="1" s="1"/>
  <c r="G410" i="1" s="1"/>
  <c r="G411" i="1" l="1"/>
  <c r="G412" i="1" s="1"/>
  <c r="G414" i="1"/>
  <c r="G418" i="1" s="1"/>
  <c r="A423" i="1"/>
  <c r="E425" i="1"/>
  <c r="G425" i="1" s="1"/>
  <c r="G422" i="1"/>
  <c r="C415" i="1" l="1"/>
  <c r="G415" i="1"/>
  <c r="E443" i="1"/>
  <c r="E429" i="1"/>
  <c r="G429" i="1" s="1"/>
  <c r="G431" i="1" s="1"/>
  <c r="A427" i="1"/>
  <c r="A444" i="1" l="1"/>
  <c r="E446" i="1"/>
  <c r="G446" i="1" s="1"/>
  <c r="G443" i="1"/>
  <c r="G432" i="1"/>
  <c r="G433" i="1" s="1"/>
  <c r="G435" i="1" s="1"/>
  <c r="G439" i="1" l="1"/>
  <c r="G436" i="1"/>
  <c r="C436" i="1"/>
  <c r="E464" i="1"/>
  <c r="A448" i="1"/>
  <c r="E450" i="1"/>
  <c r="G450" i="1" s="1"/>
  <c r="G452" i="1" s="1"/>
  <c r="G453" i="1" l="1"/>
  <c r="G454" i="1" s="1"/>
  <c r="G456" i="1"/>
  <c r="G460" i="1" s="1"/>
  <c r="A465" i="1"/>
  <c r="E467" i="1"/>
  <c r="G467" i="1" s="1"/>
  <c r="G464" i="1"/>
  <c r="C457" i="1" l="1"/>
  <c r="G457" i="1"/>
  <c r="E485" i="1"/>
  <c r="E471" i="1"/>
  <c r="G471" i="1" s="1"/>
  <c r="G473" i="1" s="1"/>
  <c r="G477" i="1" s="1"/>
  <c r="A469" i="1"/>
  <c r="G474" i="1" l="1"/>
  <c r="G475" i="1" s="1"/>
  <c r="E488" i="1"/>
  <c r="G488" i="1" s="1"/>
  <c r="A486" i="1"/>
  <c r="G485" i="1"/>
  <c r="C478" i="1" l="1"/>
  <c r="G478" i="1"/>
  <c r="G481" i="1"/>
  <c r="A490" i="1"/>
  <c r="E506" i="1"/>
  <c r="E492" i="1"/>
  <c r="G492" i="1" s="1"/>
  <c r="G494" i="1" s="1"/>
  <c r="G498" i="1" s="1"/>
  <c r="G495" i="1" l="1"/>
  <c r="G496" i="1" s="1"/>
  <c r="A507" i="1"/>
  <c r="E509" i="1"/>
  <c r="G509" i="1" s="1"/>
  <c r="G506" i="1"/>
  <c r="E527" i="1" l="1"/>
  <c r="A511" i="1"/>
  <c r="E513" i="1"/>
  <c r="G513" i="1" s="1"/>
  <c r="G515" i="1" s="1"/>
  <c r="C499" i="1"/>
  <c r="G499" i="1"/>
  <c r="G502" i="1"/>
  <c r="G516" i="1" l="1"/>
  <c r="G517" i="1" s="1"/>
  <c r="G519" i="1"/>
  <c r="G523" i="1" s="1"/>
  <c r="A528" i="1"/>
  <c r="E530" i="1"/>
  <c r="G530" i="1" s="1"/>
  <c r="G527" i="1"/>
  <c r="G520" i="1" l="1"/>
  <c r="C520" i="1"/>
  <c r="E548" i="1"/>
  <c r="A532" i="1"/>
  <c r="E534" i="1"/>
  <c r="G534" i="1" s="1"/>
  <c r="G536" i="1" s="1"/>
  <c r="G537" i="1" s="1"/>
  <c r="G538" i="1" s="1"/>
  <c r="G540" i="1" s="1"/>
  <c r="G544" i="1" l="1"/>
  <c r="G541" i="1"/>
  <c r="C541" i="1"/>
  <c r="A549" i="1"/>
  <c r="E551" i="1"/>
  <c r="G551" i="1" s="1"/>
  <c r="G548" i="1"/>
  <c r="E569" i="1" l="1"/>
  <c r="E555" i="1"/>
  <c r="G555" i="1" s="1"/>
  <c r="G557" i="1" s="1"/>
  <c r="A553" i="1"/>
  <c r="G558" i="1" l="1"/>
  <c r="G559" i="1"/>
  <c r="G561" i="1" s="1"/>
  <c r="A570" i="1"/>
  <c r="G569" i="1"/>
  <c r="E572" i="1"/>
  <c r="G572" i="1" s="1"/>
  <c r="E590" i="1" l="1"/>
  <c r="A574" i="1"/>
  <c r="E576" i="1"/>
  <c r="G576" i="1" s="1"/>
  <c r="G578" i="1" s="1"/>
  <c r="C562" i="1"/>
  <c r="G562" i="1"/>
  <c r="G565" i="1"/>
  <c r="G579" i="1" l="1"/>
  <c r="G580" i="1" s="1"/>
  <c r="G582" i="1"/>
  <c r="G586" i="1" s="1"/>
  <c r="A591" i="1"/>
  <c r="G590" i="1"/>
  <c r="E593" i="1"/>
  <c r="G593" i="1" s="1"/>
  <c r="G583" i="1" l="1"/>
  <c r="C583" i="1"/>
  <c r="E611" i="1"/>
  <c r="E597" i="1"/>
  <c r="G597" i="1" s="1"/>
  <c r="G599" i="1" s="1"/>
  <c r="G603" i="1" s="1"/>
  <c r="A595" i="1"/>
  <c r="G600" i="1" l="1"/>
  <c r="G601" i="1" s="1"/>
  <c r="A612" i="1"/>
  <c r="G611" i="1"/>
  <c r="E614" i="1"/>
  <c r="G614" i="1" s="1"/>
  <c r="E632" i="1" l="1"/>
  <c r="A616" i="1"/>
  <c r="E618" i="1"/>
  <c r="G618" i="1" s="1"/>
  <c r="G620" i="1" s="1"/>
  <c r="G604" i="1"/>
  <c r="C604" i="1"/>
  <c r="G607" i="1"/>
  <c r="G621" i="1" l="1"/>
  <c r="G622" i="1" s="1"/>
  <c r="G624" i="1"/>
  <c r="C625" i="1" s="1"/>
  <c r="A633" i="1"/>
  <c r="G632" i="1"/>
  <c r="E635" i="1"/>
  <c r="G635" i="1" s="1"/>
  <c r="G628" i="1" l="1"/>
  <c r="G625" i="1"/>
  <c r="E653" i="1"/>
  <c r="A637" i="1"/>
  <c r="E639" i="1"/>
  <c r="G639" i="1" s="1"/>
  <c r="G641" i="1" s="1"/>
  <c r="G645" i="1" s="1"/>
  <c r="A654" i="1" l="1"/>
  <c r="G653" i="1"/>
  <c r="E656" i="1"/>
  <c r="G656" i="1" s="1"/>
  <c r="G642" i="1"/>
  <c r="G643" i="1" s="1"/>
  <c r="C646" i="1" l="1"/>
  <c r="G649" i="1"/>
  <c r="G646" i="1"/>
  <c r="E674" i="1"/>
  <c r="A658" i="1"/>
  <c r="E660" i="1"/>
  <c r="G660" i="1" s="1"/>
  <c r="G662" i="1" s="1"/>
  <c r="G663" i="1" l="1"/>
  <c r="G664" i="1" s="1"/>
  <c r="G666" i="1"/>
  <c r="C667" i="1" s="1"/>
  <c r="A675" i="1"/>
  <c r="G674" i="1"/>
  <c r="E677" i="1"/>
  <c r="G677" i="1" s="1"/>
  <c r="G670" i="1" l="1"/>
  <c r="G667" i="1"/>
  <c r="E695" i="1"/>
  <c r="E681" i="1"/>
  <c r="G681" i="1" s="1"/>
  <c r="G683" i="1" s="1"/>
  <c r="G687" i="1" s="1"/>
  <c r="A679" i="1"/>
  <c r="G684" i="1" l="1"/>
  <c r="G685" i="1" s="1"/>
  <c r="A696" i="1"/>
  <c r="G695" i="1"/>
  <c r="E698" i="1"/>
  <c r="G698" i="1" s="1"/>
  <c r="E716" i="1" l="1"/>
  <c r="A700" i="1"/>
  <c r="E702" i="1"/>
  <c r="G702" i="1" s="1"/>
  <c r="G704" i="1" s="1"/>
  <c r="G688" i="1"/>
  <c r="G691" i="1"/>
  <c r="C688" i="1"/>
  <c r="G705" i="1" l="1"/>
  <c r="G706" i="1" s="1"/>
  <c r="G708" i="1"/>
  <c r="C709" i="1" s="1"/>
  <c r="G716" i="1"/>
  <c r="E719" i="1"/>
  <c r="G719" i="1" s="1"/>
  <c r="A717" i="1"/>
  <c r="G709" i="1" l="1"/>
  <c r="G712" i="1"/>
  <c r="E737" i="1"/>
  <c r="E723" i="1"/>
  <c r="G723" i="1" s="1"/>
  <c r="G725" i="1" s="1"/>
  <c r="A721" i="1"/>
  <c r="G726" i="1" l="1"/>
  <c r="G727" i="1" s="1"/>
  <c r="G729" i="1"/>
  <c r="C730" i="1" s="1"/>
  <c r="E740" i="1"/>
  <c r="G740" i="1" s="1"/>
  <c r="A738" i="1"/>
  <c r="G737" i="1"/>
  <c r="G730" i="1" l="1"/>
  <c r="G733" i="1"/>
  <c r="E758" i="1"/>
  <c r="E744" i="1"/>
  <c r="G744" i="1" s="1"/>
  <c r="G746" i="1" s="1"/>
  <c r="A742" i="1"/>
  <c r="G747" i="1" l="1"/>
  <c r="G748" i="1" s="1"/>
  <c r="G750" i="1"/>
  <c r="G754" i="1" s="1"/>
  <c r="G758" i="1"/>
  <c r="A759" i="1"/>
  <c r="E761" i="1"/>
  <c r="G761" i="1" s="1"/>
  <c r="G751" i="1" l="1"/>
  <c r="C751" i="1"/>
  <c r="E765" i="1"/>
  <c r="G765" i="1" s="1"/>
  <c r="G767" i="1" s="1"/>
  <c r="A763" i="1"/>
  <c r="G768" i="1" l="1"/>
  <c r="G769" i="1" s="1"/>
  <c r="G771" i="1"/>
  <c r="C772" i="1" s="1"/>
  <c r="G772" i="1" l="1"/>
  <c r="G775" i="1"/>
  <c r="C14" i="1" s="1"/>
  <c r="C18" i="1" s="1"/>
  <c r="A18" i="1" l="1"/>
</calcChain>
</file>

<file path=xl/sharedStrings.xml><?xml version="1.0" encoding="utf-8"?>
<sst xmlns="http://schemas.openxmlformats.org/spreadsheetml/2006/main" count="1200" uniqueCount="259">
  <si>
    <t>Name, Vorname:</t>
  </si>
  <si>
    <t>Geburtsdatum:</t>
  </si>
  <si>
    <t>Adresse:</t>
  </si>
  <si>
    <t>Arbeitgeber:</t>
  </si>
  <si>
    <t xml:space="preserve"> Prozent</t>
  </si>
  <si>
    <t>bis</t>
  </si>
  <si>
    <t>€ pro Monat</t>
  </si>
  <si>
    <t>letzte_aenderung_am</t>
  </si>
  <si>
    <t>yyyy-mm-dd hh:nn</t>
  </si>
  <si>
    <t>ganztaegig</t>
  </si>
  <si>
    <t>Privat</t>
  </si>
  <si>
    <t>Alle lesen</t>
  </si>
  <si>
    <t>Kunde</t>
  </si>
  <si>
    <t>Ap</t>
  </si>
  <si>
    <t xml:space="preserve"> </t>
  </si>
  <si>
    <t>Bemerkung</t>
  </si>
  <si>
    <t>Beteiligte</t>
  </si>
  <si>
    <t>Arbeitsbereich</t>
  </si>
  <si>
    <t>Status</t>
  </si>
  <si>
    <t>Terminplanung</t>
  </si>
  <si>
    <t>Tln_fuer_GrpTermin_hinzufuegen</t>
  </si>
  <si>
    <t>Stralucke, Carsten</t>
  </si>
  <si>
    <t>Alle_Mitglieder_der_Zust_alsTeilnehmer_hinzufuegen</t>
  </si>
  <si>
    <t>&gt;</t>
  </si>
  <si>
    <t>externe_Teilnehmer_fuer_Grp-Termin_hinzufuegen</t>
  </si>
  <si>
    <t>Personen_mit_einer_WV_zu_einem_Hilfeplangespraech</t>
  </si>
  <si>
    <t>ab</t>
  </si>
  <si>
    <t>yyyy-mm-dd</t>
  </si>
  <si>
    <t>Kurzbeschreibung</t>
  </si>
  <si>
    <t>RTF_Datei</t>
  </si>
  <si>
    <t>Termin_Person_komplett</t>
  </si>
  <si>
    <t>T</t>
  </si>
  <si>
    <t>Termin_Person_Adresse</t>
  </si>
  <si>
    <t>Termin_Person_TelNr</t>
  </si>
  <si>
    <t>Termin_Person_AzIntern</t>
  </si>
  <si>
    <t>Termin_Person_Ap</t>
  </si>
  <si>
    <t>Bearbeiter_Anrede</t>
  </si>
  <si>
    <t>Herr</t>
  </si>
  <si>
    <t>Bearbeiter_Vorname</t>
  </si>
  <si>
    <t>Carsten</t>
  </si>
  <si>
    <t>Bearbeiter_Name</t>
  </si>
  <si>
    <t>Stralucke</t>
  </si>
  <si>
    <t>Bearbeiter_Zimmernummer</t>
  </si>
  <si>
    <t>Bearbeiter_TelefonNr</t>
  </si>
  <si>
    <t>0551/525-2866</t>
  </si>
  <si>
    <t>Bearbeiter_FaxNr</t>
  </si>
  <si>
    <t>0551/525-62866</t>
  </si>
  <si>
    <t>Bearbeiter_Zustaendigkeit</t>
  </si>
  <si>
    <t>LK</t>
  </si>
  <si>
    <t>Bearbeiter_Email</t>
  </si>
  <si>
    <t>Stralucke@LandkreisGoettingen.de</t>
  </si>
  <si>
    <t>Bearbeiter_NameAusdruck</t>
  </si>
  <si>
    <t>Bearbeiter_BriefUnterschrift</t>
  </si>
  <si>
    <t>Klienten_Anrede_(im_Dativ)</t>
  </si>
  <si>
    <t>Herrn</t>
  </si>
  <si>
    <t>heutiges_Datum_in_Kurzform</t>
  </si>
  <si>
    <t>Dtmj</t>
  </si>
  <si>
    <t>Klienten_Kundennr._BA</t>
  </si>
  <si>
    <t>Klienten_Name</t>
  </si>
  <si>
    <t>Klienten_Vorname</t>
  </si>
  <si>
    <t>Klienten_Postleitzahl</t>
  </si>
  <si>
    <t>Klienten_Ort</t>
  </si>
  <si>
    <t>Klienten_Geburtsdatum</t>
  </si>
  <si>
    <t>Klienten_Anrede</t>
  </si>
  <si>
    <t>Klienten_Strasse_+_Hausnummer</t>
  </si>
  <si>
    <t>Klienten_AzExtern</t>
  </si>
  <si>
    <t>Klienten_SV_Nr</t>
  </si>
  <si>
    <t>Klienten_BGNummer</t>
  </si>
  <si>
    <t>Klienten_Geburtsname</t>
  </si>
  <si>
    <t>Klienten_Geburtsort</t>
  </si>
  <si>
    <t>Göttingen</t>
  </si>
  <si>
    <t>Datum</t>
  </si>
  <si>
    <t>Klienten_Email</t>
  </si>
  <si>
    <t>Klienten_Telefon</t>
  </si>
  <si>
    <t>Klienten_Zust_Bearb_Adr1</t>
  </si>
  <si>
    <t>Landkreis Göttingen</t>
  </si>
  <si>
    <t>Klienten_Zust_Bearb_Adr2</t>
  </si>
  <si>
    <t>Fachbereich Jobcenter, FD 56.3</t>
  </si>
  <si>
    <t>Klienten_Zust_Bearb_Adr3</t>
  </si>
  <si>
    <t>Herr Stralucke</t>
  </si>
  <si>
    <t>Klienten_Zust_Bearb_Adr4</t>
  </si>
  <si>
    <t>Reinhäuser Landstraße 4</t>
  </si>
  <si>
    <t>Klienten_Zust_Bearb_Adr5</t>
  </si>
  <si>
    <t>37083 Göttingen</t>
  </si>
  <si>
    <t>KlientenZustBearbeiter_Anrede</t>
  </si>
  <si>
    <t>KlientenZustBearbeiter_AnredeDativ</t>
  </si>
  <si>
    <t>KlientenZustBearbeiter_Name</t>
  </si>
  <si>
    <t>KlientenZustBearbeiter_Tel</t>
  </si>
  <si>
    <t>KlientenZustBearbeiter_Zimmer</t>
  </si>
  <si>
    <t>KlientenZustBearbeiter_Mail</t>
  </si>
  <si>
    <t>KlientenSteuerID</t>
  </si>
  <si>
    <t>Klienten_Staatsangehoerigkeit</t>
  </si>
  <si>
    <t>Klienten_Geburtsland</t>
  </si>
  <si>
    <t>Anschrift_FD_LKG</t>
  </si>
  <si>
    <t>Fachbereich Soziales_x000D_Jobcenter Göttingen_x000D_- 56.5 -_x000D__x000D_Carl-Zeiss-Str.5_x000D_37081 Göttingen</t>
  </si>
  <si>
    <t>FACHDIENST-Email_STADT_GOe</t>
  </si>
  <si>
    <t>NuOptAnrede</t>
  </si>
  <si>
    <t>NuOptEmail</t>
  </si>
  <si>
    <t>NuOptFax</t>
  </si>
  <si>
    <t>NuOptFon</t>
  </si>
  <si>
    <t>NuOptZiNr</t>
  </si>
  <si>
    <t>NuOptVorname</t>
  </si>
  <si>
    <t>NuOptName</t>
  </si>
  <si>
    <t>NuOptPZ1</t>
  </si>
  <si>
    <t>NuOptPZ2</t>
  </si>
  <si>
    <t>NuOptPZ3</t>
  </si>
  <si>
    <t>NuOptPZ4</t>
  </si>
  <si>
    <t>NuOptPZ5</t>
  </si>
  <si>
    <t>Anrede_tPePZ1</t>
  </si>
  <si>
    <t>die</t>
  </si>
  <si>
    <t>NuOptOrt</t>
  </si>
  <si>
    <t>Termin_Person_bei_Adresse_bei</t>
  </si>
  <si>
    <t>ZustBearbStandort</t>
  </si>
  <si>
    <t>56LKGÖ</t>
  </si>
  <si>
    <t>BearbeiterAnredeDativ</t>
  </si>
  <si>
    <t>NuOptPZ1-Lkzentral-Stadt</t>
  </si>
  <si>
    <t>NuOptPZ2-Lkzentral-Stadt</t>
  </si>
  <si>
    <t>Fachbereich Jobcenter, FD 56.2</t>
  </si>
  <si>
    <t>NuOptPZ3-Lkzentral-Stadt</t>
  </si>
  <si>
    <t>NuOptPZ4-Lkzentral-Stadt</t>
  </si>
  <si>
    <t>NuOptPZ5-Lkzentral-Stadt</t>
  </si>
  <si>
    <t>Klienten_Bankleitzahl</t>
  </si>
  <si>
    <t>Klienten_Kontonummer</t>
  </si>
  <si>
    <t>Klienten_BIC</t>
  </si>
  <si>
    <t>Klienten_IBAN</t>
  </si>
  <si>
    <t>Klienten_KtoInhaber</t>
  </si>
  <si>
    <t>Klienten_Bankverbindung</t>
  </si>
  <si>
    <t>Termin_fuer_Name</t>
  </si>
  <si>
    <t>Termin_fuer_Vorname</t>
  </si>
  <si>
    <t>Termin_fuer_Strasse_und_HNr</t>
  </si>
  <si>
    <t>Termin_fuer_PLZ</t>
  </si>
  <si>
    <t>Termin_fuer_Ort</t>
  </si>
  <si>
    <t>Termin_fuer_Geburtsdatum</t>
  </si>
  <si>
    <t>Termin_fuer_Zust_Bearb_Anrede</t>
  </si>
  <si>
    <t>Termin_fuer_Zust_Bearb</t>
  </si>
  <si>
    <t>Termin_Ab-Datum</t>
  </si>
  <si>
    <t>heutiges_Datum</t>
  </si>
  <si>
    <t>Dmmj</t>
  </si>
  <si>
    <t>Termin_Verfasser_Anrede</t>
  </si>
  <si>
    <t>Termin_Verfasser_Anrede_Herr</t>
  </si>
  <si>
    <t>Termin_Verfasser_Name</t>
  </si>
  <si>
    <t>Termin_Klient_Adresszeile_1</t>
  </si>
  <si>
    <t>Termin_Klient_Adresszeile_2</t>
  </si>
  <si>
    <t>Termin_Klient_Adresszeile_3</t>
  </si>
  <si>
    <t>Termin_Klient_Adresszeile_4</t>
  </si>
  <si>
    <t>Termin_Klient_Adresszeile_5</t>
  </si>
  <si>
    <t>Termin_Klient_Briefanrede</t>
  </si>
  <si>
    <t>Termin_fuer_AnredeDativ</t>
  </si>
  <si>
    <t>Termin_fuer_Anrede</t>
  </si>
  <si>
    <t>Termin_fuer_IBAN</t>
  </si>
  <si>
    <t>Termin_fuer_KontoInhaber</t>
  </si>
  <si>
    <t>Termin_fuer_BIC</t>
  </si>
  <si>
    <t>Termin_Beteiligt_Adresszeile_1</t>
  </si>
  <si>
    <t>Termin_Beteiligt_Adresszeile_2</t>
  </si>
  <si>
    <t>Termin_Beteiligt_Adresszeile_3</t>
  </si>
  <si>
    <t>Termin_Beteiligt_Adresszeile_4</t>
  </si>
  <si>
    <t>Termin_Beteiligt_Adresszeile_5</t>
  </si>
  <si>
    <t>PartnerVerz_Selected</t>
  </si>
  <si>
    <t>Prozent:</t>
  </si>
  <si>
    <t>Stand:</t>
  </si>
  <si>
    <t>ZZZ-Tester Testi 1986-05-21</t>
  </si>
  <si>
    <t>aktuell</t>
  </si>
  <si>
    <t>Herr Testi ZZZ-Tester</t>
  </si>
  <si>
    <t>0551 18888</t>
  </si>
  <si>
    <t>165K187386</t>
  </si>
  <si>
    <t>ZZZ-Tester</t>
  </si>
  <si>
    <t>Testi</t>
  </si>
  <si>
    <t>Gleichen</t>
  </si>
  <si>
    <t>21.05.1986</t>
  </si>
  <si>
    <t>Reinholdstraße 5 a Ap 33</t>
  </si>
  <si>
    <t>NOLADE21GOE</t>
  </si>
  <si>
    <t>DE78260500010000505792</t>
  </si>
  <si>
    <t>ZZZ-Tester, Testi</t>
  </si>
  <si>
    <t>Reinholdstraße 5</t>
  </si>
  <si>
    <t>Testi ZZZ-Tester</t>
  </si>
  <si>
    <t>Sehr geehrter Herr ZZZ-Tester,</t>
  </si>
  <si>
    <t>Förderrate</t>
  </si>
  <si>
    <t>Summe</t>
  </si>
  <si>
    <t>lt. Bescheid max.</t>
  </si>
  <si>
    <t>berücksichtigungsfähiges Arbeitsentgeld</t>
  </si>
  <si>
    <t>SV-Anteil AG (20 %)</t>
  </si>
  <si>
    <t>Förderung</t>
  </si>
  <si>
    <t>Bereits ausgezahlter Förderbetrag</t>
  </si>
  <si>
    <t>/</t>
  </si>
  <si>
    <t>x</t>
  </si>
  <si>
    <t>Gesamttage 
Abrechnungsmonat</t>
  </si>
  <si>
    <t>=</t>
  </si>
  <si>
    <t>Berechneter Gesamtförderbetrag</t>
  </si>
  <si>
    <t>Arbeitstage 
Abrechnungs-monat</t>
  </si>
  <si>
    <t>Bewilligungszeitraum:</t>
  </si>
  <si>
    <t>Förderrate laut Bescheid:</t>
  </si>
  <si>
    <t>Zeitraum</t>
  </si>
  <si>
    <t>Höhe EGZ laut Bescheid:</t>
  </si>
  <si>
    <t xml:space="preserve">Dauer EGZ laut Bescheid: </t>
  </si>
  <si>
    <t>Dauer:</t>
  </si>
  <si>
    <t>1. Rate ausgezahlt</t>
  </si>
  <si>
    <t>Schlussrechnung</t>
  </si>
  <si>
    <t>tatsächliche Förderung</t>
  </si>
  <si>
    <t>Förderanteil in %</t>
  </si>
  <si>
    <t>2. Rate ausgezahlt</t>
  </si>
  <si>
    <t>3. Rate ausgezahlt</t>
  </si>
  <si>
    <t>4. Rate ausgezahlt</t>
  </si>
  <si>
    <t>5. Rate ausgezahlt</t>
  </si>
  <si>
    <t>6. Rate ausgezahlt</t>
  </si>
  <si>
    <t>7. Rate ausgezahlt</t>
  </si>
  <si>
    <t>8. Rate ausgezahlt</t>
  </si>
  <si>
    <t>9. Rate ausgezahlt</t>
  </si>
  <si>
    <t>10. Rate ausgezahlt</t>
  </si>
  <si>
    <t>11. Rate ausgezahlt</t>
  </si>
  <si>
    <t>12. Rate ausgezahlt</t>
  </si>
  <si>
    <t>Anmerkungen</t>
  </si>
  <si>
    <t>Eingliederungszuschuss gemäß §§ 88 ff. SGB III - Schlussberechnung</t>
  </si>
  <si>
    <t>1. Monat</t>
  </si>
  <si>
    <t>2. Monat</t>
  </si>
  <si>
    <t>3. Monat</t>
  </si>
  <si>
    <t>4. Monat</t>
  </si>
  <si>
    <t>5. Monat</t>
  </si>
  <si>
    <t>6. Monat</t>
  </si>
  <si>
    <t>7. Monat</t>
  </si>
  <si>
    <t>8. Monat</t>
  </si>
  <si>
    <t>9. Monat</t>
  </si>
  <si>
    <t>10. Monat</t>
  </si>
  <si>
    <t>11. Monat</t>
  </si>
  <si>
    <t>12. Monat</t>
  </si>
  <si>
    <t>tatsächliches Bruttogehalt 
lt. Lohnabrechnung 
für Abrechnungsmonat</t>
  </si>
  <si>
    <t xml:space="preserve">Berechnung für Arbeitsbeginn nicht Monatsbeginn - Bitte ausfüllen! </t>
  </si>
  <si>
    <t>08.10.2019 12:06:15</t>
  </si>
  <si>
    <t>Im heutigen Beratungstermin wurde mit Herrn Pastor ZZZ-Tester die Kinderbetreuung besprochen. _x000D__x000D__x000D_XXXXXXXXXXXXXX [ggf. weitere Inhalte]_x000D__x000D_Das zuständige Fallmanagement informiert Herrn Pastor ZZZ-Tester über die Möglichkeiten der_x000D_Kinderbetreuung:_x000D_Zur Klärung der Belegung eines Krippen-/ Kindergartenplatzes kann sich Herr Pastor ZZZ-Tester an die zuständige Gemeinde des Wohnortes wenden. Hilfestellung leistet in der Regel auch die zuständige Frauenbeauftragte / Gleichstellungsbeauftragte in der jeweiligen Gemeinde._x000D_Die Kosten für die Unterbringung können auf Antrag vom zuständigen Jugendamt bezuschusst werden:_x000D_Erforderliche Anträge liegen in den Kindertagesstätten vor._x000D_Tagesmütter können über die Tagespflegebörse Göttingen geordert werden. Zuschüsse über das Jugendamt sind möglich bei zertifizierten Tagesmüttern._x000D_Bei weiteren Fragen zur Beantragung der entsprechenden Leistungen kann sich Herr Pastor ZZZ-Tester an das zuständige Fallmanagement wenden.</t>
  </si>
  <si>
    <t>Handlungsplan</t>
  </si>
  <si>
    <t>08.10.2019 12:05:00</t>
  </si>
  <si>
    <t>Handlungsplan - Sicherstellung der Kinderbetreuung</t>
  </si>
  <si>
    <t>Herrn_x000D_Testi ZZZ-Tester_x000D_Reinholdstraße 5 a Ap 33_x000D_37130 Gleichen_x000D_</t>
  </si>
  <si>
    <t>14.10.2019</t>
  </si>
  <si>
    <t>Côte d’Ivoire</t>
  </si>
  <si>
    <t>Laos</t>
  </si>
  <si>
    <t>08.10.2019</t>
  </si>
  <si>
    <t>14. Oktober 2019</t>
  </si>
  <si>
    <t>Frau</t>
  </si>
  <si>
    <t>Gremler</t>
  </si>
  <si>
    <t>37130 Gleichen</t>
  </si>
  <si>
    <t>13. Monat</t>
  </si>
  <si>
    <t>13. Rate ausgezahlt</t>
  </si>
  <si>
    <t>14. Monat</t>
  </si>
  <si>
    <t>14. Rate ausgezahlt</t>
  </si>
  <si>
    <t>15. Monat</t>
  </si>
  <si>
    <t>15. Rate ausgezahlt</t>
  </si>
  <si>
    <t>16. Monat</t>
  </si>
  <si>
    <t>16. Rate ausgezahlt</t>
  </si>
  <si>
    <t>17. Monat</t>
  </si>
  <si>
    <t>17. Rate ausgezahlt</t>
  </si>
  <si>
    <t xml:space="preserve"> Monate</t>
  </si>
  <si>
    <t>1. Degression:</t>
  </si>
  <si>
    <t>1.Degression</t>
  </si>
  <si>
    <t>2. Degression</t>
  </si>
  <si>
    <t>10 Prozent</t>
  </si>
  <si>
    <t>20 Prozent</t>
  </si>
  <si>
    <t>. Monat</t>
  </si>
  <si>
    <t>2. Degression:</t>
  </si>
  <si>
    <t>Adresse Arbeitgeber: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</si>
</sst>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\ &quot;€&quot;"/>
    <numFmt numFmtId="166" formatCode="d/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NumberFormat="1"/>
    <xf numFmtId="0" fontId="0" fillId="0" borderId="0" xfId="0" quotePrefix="1" applyNumberFormat="1"/>
    <xf numFmtId="0" fontId="0" fillId="0" borderId="0" xfId="0" applyBorder="1" applyProtection="1"/>
    <xf numFmtId="0" fontId="0" fillId="0" borderId="0" xfId="0" applyProtection="1"/>
    <xf numFmtId="164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165" fontId="1" fillId="0" borderId="1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 applyProtection="1"/>
    <xf numFmtId="0" fontId="1" fillId="0" borderId="11" xfId="0" applyFont="1" applyBorder="1" applyProtection="1"/>
    <xf numFmtId="0" fontId="1" fillId="0" borderId="1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8" xfId="0" applyFont="1" applyBorder="1" applyProtection="1"/>
    <xf numFmtId="0" fontId="0" fillId="0" borderId="8" xfId="0" applyBorder="1" applyProtection="1"/>
    <xf numFmtId="0" fontId="1" fillId="0" borderId="9" xfId="0" applyFont="1" applyBorder="1" applyProtection="1"/>
    <xf numFmtId="0" fontId="0" fillId="0" borderId="0" xfId="0" applyAlignment="1" applyProtection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Font="1" applyBorder="1" applyProtection="1"/>
    <xf numFmtId="0" fontId="0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0" fillId="0" borderId="13" xfId="0" applyFont="1" applyBorder="1" applyProtection="1"/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/>
    </xf>
    <xf numFmtId="165" fontId="1" fillId="0" borderId="0" xfId="0" applyNumberFormat="1" applyFont="1" applyBorder="1" applyProtection="1"/>
    <xf numFmtId="165" fontId="0" fillId="0" borderId="0" xfId="0" applyNumberFormat="1" applyFont="1" applyBorder="1" applyProtection="1"/>
    <xf numFmtId="165" fontId="1" fillId="0" borderId="3" xfId="0" applyNumberFormat="1" applyFont="1" applyBorder="1" applyProtection="1"/>
    <xf numFmtId="165" fontId="0" fillId="0" borderId="3" xfId="0" applyNumberFormat="1" applyFont="1" applyBorder="1" applyProtection="1"/>
    <xf numFmtId="0" fontId="0" fillId="0" borderId="3" xfId="0" applyFont="1" applyBorder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0" fontId="1" fillId="0" borderId="20" xfId="0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165" fontId="1" fillId="0" borderId="0" xfId="0" applyNumberFormat="1" applyFont="1" applyFill="1" applyBorder="1" applyAlignment="1" applyProtection="1"/>
    <xf numFmtId="0" fontId="0" fillId="0" borderId="7" xfId="0" applyFont="1" applyBorder="1" applyProtection="1"/>
    <xf numFmtId="0" fontId="0" fillId="0" borderId="8" xfId="0" applyFont="1" applyBorder="1" applyProtection="1"/>
    <xf numFmtId="0" fontId="0" fillId="0" borderId="14" xfId="0" applyFont="1" applyBorder="1" applyProtection="1"/>
    <xf numFmtId="165" fontId="1" fillId="0" borderId="13" xfId="0" applyNumberFormat="1" applyFont="1" applyFill="1" applyBorder="1" applyAlignment="1" applyProtection="1">
      <alignment horizontal="center" vertical="center"/>
      <protection locked="0"/>
    </xf>
    <xf numFmtId="165" fontId="1" fillId="0" borderId="13" xfId="0" applyNumberFormat="1" applyFont="1" applyFill="1" applyBorder="1" applyAlignment="1" applyProtection="1">
      <alignment horizontal="center"/>
      <protection locked="0"/>
    </xf>
    <xf numFmtId="165" fontId="1" fillId="0" borderId="6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0" fillId="0" borderId="10" xfId="0" applyFont="1" applyFill="1" applyBorder="1" applyProtection="1"/>
    <xf numFmtId="0" fontId="0" fillId="0" borderId="0" xfId="0" applyFont="1" applyFill="1" applyBorder="1" applyProtection="1"/>
    <xf numFmtId="0" fontId="0" fillId="0" borderId="11" xfId="0" applyFont="1" applyBorder="1" applyProtection="1"/>
    <xf numFmtId="0" fontId="0" fillId="0" borderId="0" xfId="0" applyFont="1" applyProtection="1"/>
    <xf numFmtId="0" fontId="1" fillId="0" borderId="0" xfId="0" applyFont="1" applyFill="1" applyAlignment="1" applyProtection="1">
      <alignment horizontal="left"/>
    </xf>
    <xf numFmtId="0" fontId="0" fillId="0" borderId="8" xfId="0" applyFont="1" applyFill="1" applyBorder="1" applyProtection="1"/>
    <xf numFmtId="0" fontId="1" fillId="0" borderId="8" xfId="0" applyFont="1" applyFill="1" applyBorder="1" applyProtection="1"/>
    <xf numFmtId="0" fontId="1" fillId="2" borderId="12" xfId="0" applyFont="1" applyFill="1" applyBorder="1" applyProtection="1"/>
    <xf numFmtId="0" fontId="1" fillId="0" borderId="0" xfId="0" applyFont="1" applyAlignment="1" applyProtection="1">
      <alignment vertical="center"/>
      <protection locked="0"/>
    </xf>
    <xf numFmtId="0" fontId="1" fillId="0" borderId="4" xfId="0" applyFont="1" applyFill="1" applyBorder="1" applyAlignment="1" applyProtection="1"/>
    <xf numFmtId="0" fontId="1" fillId="0" borderId="5" xfId="0" applyFont="1" applyFill="1" applyBorder="1" applyAlignment="1" applyProtection="1"/>
    <xf numFmtId="0" fontId="1" fillId="0" borderId="2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165" fontId="1" fillId="0" borderId="22" xfId="0" applyNumberFormat="1" applyFont="1" applyBorder="1" applyProtection="1"/>
    <xf numFmtId="165" fontId="3" fillId="0" borderId="9" xfId="0" applyNumberFormat="1" applyFont="1" applyBorder="1" applyAlignment="1" applyProtection="1">
      <alignment vertical="center"/>
    </xf>
    <xf numFmtId="1" fontId="1" fillId="0" borderId="0" xfId="0" applyNumberFormat="1" applyFont="1" applyBorder="1" applyAlignment="1" applyProtection="1">
      <alignment horizontal="center"/>
    </xf>
    <xf numFmtId="0" fontId="0" fillId="0" borderId="13" xfId="0" applyFont="1" applyFill="1" applyBorder="1" applyAlignment="1" applyProtection="1">
      <alignment vertical="center"/>
    </xf>
    <xf numFmtId="165" fontId="1" fillId="0" borderId="0" xfId="0" applyNumberFormat="1" applyFont="1" applyBorder="1" applyAlignment="1" applyProtection="1">
      <alignment horizontal="right"/>
    </xf>
    <xf numFmtId="0" fontId="1" fillId="0" borderId="3" xfId="0" applyFont="1" applyBorder="1" applyProtection="1"/>
    <xf numFmtId="3" fontId="1" fillId="0" borderId="0" xfId="0" applyNumberFormat="1" applyFont="1" applyBorder="1" applyAlignment="1" applyProtection="1">
      <alignment horizontal="left"/>
    </xf>
    <xf numFmtId="0" fontId="1" fillId="0" borderId="3" xfId="0" applyFont="1" applyFill="1" applyBorder="1" applyProtection="1"/>
    <xf numFmtId="165" fontId="1" fillId="0" borderId="3" xfId="0" applyNumberFormat="1" applyFont="1" applyBorder="1" applyAlignment="1" applyProtection="1">
      <alignment horizontal="right"/>
    </xf>
    <xf numFmtId="0" fontId="0" fillId="2" borderId="20" xfId="0" applyFont="1" applyFill="1" applyBorder="1" applyAlignment="1" applyProtection="1">
      <alignment vertical="center"/>
    </xf>
    <xf numFmtId="14" fontId="1" fillId="0" borderId="1" xfId="0" applyNumberFormat="1" applyFont="1" applyFill="1" applyBorder="1" applyAlignment="1" applyProtection="1">
      <alignment horizontal="center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65" fontId="1" fillId="0" borderId="13" xfId="0" applyNumberFormat="1" applyFont="1" applyFill="1" applyBorder="1" applyAlignment="1" applyProtection="1">
      <alignment horizontal="center" vertical="center"/>
    </xf>
    <xf numFmtId="0" fontId="0" fillId="0" borderId="13" xfId="0" applyBorder="1" applyProtection="1"/>
    <xf numFmtId="165" fontId="1" fillId="0" borderId="15" xfId="0" applyNumberFormat="1" applyFont="1" applyFill="1" applyBorder="1" applyAlignment="1" applyProtection="1">
      <alignment horizontal="right"/>
    </xf>
    <xf numFmtId="14" fontId="0" fillId="0" borderId="0" xfId="0" applyNumberFormat="1" applyAlignment="1" applyProtection="1">
      <alignment wrapText="1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0" xfId="0" applyBorder="1" applyProtection="1"/>
    <xf numFmtId="0" fontId="0" fillId="0" borderId="11" xfId="0" applyBorder="1" applyProtection="1"/>
    <xf numFmtId="0" fontId="1" fillId="0" borderId="14" xfId="0" applyFont="1" applyBorder="1" applyProtection="1"/>
    <xf numFmtId="165" fontId="0" fillId="0" borderId="0" xfId="0" applyNumberFormat="1"/>
    <xf numFmtId="165" fontId="0" fillId="0" borderId="0" xfId="0" applyNumberFormat="1" applyProtection="1"/>
    <xf numFmtId="0" fontId="0" fillId="0" borderId="0" xfId="0" applyFill="1"/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66" fontId="1" fillId="0" borderId="27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wrapText="1"/>
    </xf>
    <xf numFmtId="0" fontId="3" fillId="0" borderId="8" xfId="0" applyFont="1" applyFill="1" applyBorder="1" applyAlignment="1" applyProtection="1">
      <alignment horizontal="left" wrapText="1"/>
    </xf>
    <xf numFmtId="0" fontId="1" fillId="0" borderId="4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165" fontId="1" fillId="0" borderId="10" xfId="0" applyNumberFormat="1" applyFont="1" applyFill="1" applyBorder="1" applyAlignment="1" applyProtection="1">
      <alignment horizontal="center"/>
    </xf>
    <xf numFmtId="165" fontId="1" fillId="0" borderId="11" xfId="0" applyNumberFormat="1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center"/>
    </xf>
  </cellXfs>
  <cellStyles count="1">
    <cellStyle name="Standard" xfId="0" builtinId="0"/>
  </cellStyles>
  <dxfs count="2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CB1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BC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5"/>
  <sheetViews>
    <sheetView workbookViewId="0"/>
  </sheetViews>
  <sheetFormatPr baseColWidth="10" defaultRowHeight="15" x14ac:dyDescent="0.25"/>
  <cols>
    <col min="1" max="1" width="52.28515625" style="1" bestFit="1" customWidth="1"/>
    <col min="2" max="2" width="120.7109375" style="1" customWidth="1"/>
    <col min="3" max="3" width="17.85546875" style="1" bestFit="1" customWidth="1"/>
    <col min="4" max="16384" width="11.42578125" style="1"/>
  </cols>
  <sheetData>
    <row r="1" spans="1:3" x14ac:dyDescent="0.25">
      <c r="A1" s="1" t="s">
        <v>26</v>
      </c>
      <c r="B1" s="1" t="s">
        <v>229</v>
      </c>
      <c r="C1" s="1" t="s">
        <v>27</v>
      </c>
    </row>
    <row r="2" spans="1:3" x14ac:dyDescent="0.25">
      <c r="A2" s="1" t="s">
        <v>22</v>
      </c>
      <c r="B2" s="1" t="s">
        <v>14</v>
      </c>
      <c r="C2" s="1" t="s">
        <v>23</v>
      </c>
    </row>
    <row r="3" spans="1:3" x14ac:dyDescent="0.25">
      <c r="A3" s="1" t="s">
        <v>108</v>
      </c>
      <c r="B3" s="1" t="s">
        <v>109</v>
      </c>
      <c r="C3" s="1" t="s">
        <v>31</v>
      </c>
    </row>
    <row r="4" spans="1:3" x14ac:dyDescent="0.25">
      <c r="A4" s="1" t="s">
        <v>93</v>
      </c>
      <c r="B4" s="1" t="s">
        <v>94</v>
      </c>
    </row>
    <row r="5" spans="1:3" x14ac:dyDescent="0.25">
      <c r="A5" s="1" t="s">
        <v>13</v>
      </c>
      <c r="B5" s="1" t="s">
        <v>14</v>
      </c>
    </row>
    <row r="6" spans="1:3" x14ac:dyDescent="0.25">
      <c r="A6" s="1" t="s">
        <v>17</v>
      </c>
      <c r="B6" s="1" t="s">
        <v>228</v>
      </c>
    </row>
    <row r="7" spans="1:3" x14ac:dyDescent="0.25">
      <c r="A7" s="1" t="s">
        <v>36</v>
      </c>
      <c r="B7" s="1" t="s">
        <v>37</v>
      </c>
      <c r="C7" s="1" t="s">
        <v>31</v>
      </c>
    </row>
    <row r="8" spans="1:3" x14ac:dyDescent="0.25">
      <c r="A8" s="1" t="s">
        <v>52</v>
      </c>
      <c r="B8" s="1" t="s">
        <v>41</v>
      </c>
      <c r="C8" s="1" t="s">
        <v>31</v>
      </c>
    </row>
    <row r="9" spans="1:3" x14ac:dyDescent="0.25">
      <c r="A9" s="1" t="s">
        <v>49</v>
      </c>
      <c r="B9" s="1" t="s">
        <v>50</v>
      </c>
      <c r="C9" s="1" t="s">
        <v>31</v>
      </c>
    </row>
    <row r="10" spans="1:3" x14ac:dyDescent="0.25">
      <c r="A10" s="1" t="s">
        <v>45</v>
      </c>
      <c r="B10" s="1" t="s">
        <v>46</v>
      </c>
      <c r="C10" s="1" t="s">
        <v>31</v>
      </c>
    </row>
    <row r="11" spans="1:3" x14ac:dyDescent="0.25">
      <c r="A11" s="1" t="s">
        <v>40</v>
      </c>
      <c r="B11" s="1" t="s">
        <v>41</v>
      </c>
      <c r="C11" s="1" t="s">
        <v>31</v>
      </c>
    </row>
    <row r="12" spans="1:3" x14ac:dyDescent="0.25">
      <c r="A12" s="1" t="s">
        <v>51</v>
      </c>
      <c r="B12" s="1" t="s">
        <v>41</v>
      </c>
      <c r="C12" s="1" t="s">
        <v>31</v>
      </c>
    </row>
    <row r="13" spans="1:3" x14ac:dyDescent="0.25">
      <c r="A13" s="1" t="s">
        <v>43</v>
      </c>
      <c r="B13" s="1" t="s">
        <v>44</v>
      </c>
      <c r="C13" s="1" t="s">
        <v>31</v>
      </c>
    </row>
    <row r="14" spans="1:3" x14ac:dyDescent="0.25">
      <c r="A14" s="1" t="s">
        <v>38</v>
      </c>
      <c r="B14" s="1" t="s">
        <v>39</v>
      </c>
      <c r="C14" s="1" t="s">
        <v>31</v>
      </c>
    </row>
    <row r="15" spans="1:3" x14ac:dyDescent="0.25">
      <c r="A15" s="1" t="s">
        <v>42</v>
      </c>
      <c r="B15" s="1">
        <v>2608</v>
      </c>
      <c r="C15" s="1" t="s">
        <v>31</v>
      </c>
    </row>
    <row r="16" spans="1:3" x14ac:dyDescent="0.25">
      <c r="A16" s="1" t="s">
        <v>47</v>
      </c>
      <c r="B16" s="2" t="s">
        <v>48</v>
      </c>
      <c r="C16" s="1" t="s">
        <v>31</v>
      </c>
    </row>
    <row r="17" spans="1:3" x14ac:dyDescent="0.25">
      <c r="A17" s="1" t="s">
        <v>114</v>
      </c>
      <c r="B17" s="1" t="s">
        <v>54</v>
      </c>
      <c r="C17" s="1" t="s">
        <v>31</v>
      </c>
    </row>
    <row r="18" spans="1:3" x14ac:dyDescent="0.25">
      <c r="A18" s="1" t="s">
        <v>15</v>
      </c>
      <c r="B18" s="1" t="s">
        <v>227</v>
      </c>
    </row>
    <row r="19" spans="1:3" x14ac:dyDescent="0.25">
      <c r="A19" s="1" t="s">
        <v>16</v>
      </c>
      <c r="B19" s="1" t="s">
        <v>14</v>
      </c>
    </row>
    <row r="20" spans="1:3" x14ac:dyDescent="0.25">
      <c r="A20" s="1" t="s">
        <v>5</v>
      </c>
      <c r="B20" s="1" t="s">
        <v>229</v>
      </c>
      <c r="C20" s="1" t="s">
        <v>27</v>
      </c>
    </row>
    <row r="21" spans="1:3" x14ac:dyDescent="0.25">
      <c r="A21" s="1" t="s">
        <v>71</v>
      </c>
      <c r="C21" s="1" t="s">
        <v>56</v>
      </c>
    </row>
    <row r="22" spans="1:3" x14ac:dyDescent="0.25">
      <c r="A22" s="1" t="s">
        <v>24</v>
      </c>
      <c r="B22" s="1" t="s">
        <v>14</v>
      </c>
    </row>
    <row r="23" spans="1:3" x14ac:dyDescent="0.25">
      <c r="A23" s="1" t="s">
        <v>95</v>
      </c>
    </row>
    <row r="24" spans="1:3" x14ac:dyDescent="0.25">
      <c r="A24" s="1" t="s">
        <v>9</v>
      </c>
      <c r="B24" s="1">
        <v>0</v>
      </c>
    </row>
    <row r="25" spans="1:3" x14ac:dyDescent="0.25">
      <c r="A25" s="1" t="s">
        <v>136</v>
      </c>
      <c r="B25" s="1" t="s">
        <v>236</v>
      </c>
      <c r="C25" s="1" t="s">
        <v>137</v>
      </c>
    </row>
    <row r="26" spans="1:3" x14ac:dyDescent="0.25">
      <c r="A26" s="1" t="s">
        <v>55</v>
      </c>
      <c r="B26" s="1" t="s">
        <v>232</v>
      </c>
      <c r="C26" s="1" t="s">
        <v>56</v>
      </c>
    </row>
    <row r="27" spans="1:3" x14ac:dyDescent="0.25">
      <c r="A27" s="1" t="s">
        <v>63</v>
      </c>
      <c r="B27" s="1" t="s">
        <v>37</v>
      </c>
      <c r="C27" s="1" t="s">
        <v>31</v>
      </c>
    </row>
    <row r="28" spans="1:3" x14ac:dyDescent="0.25">
      <c r="A28" s="1" t="s">
        <v>53</v>
      </c>
      <c r="B28" s="1" t="s">
        <v>54</v>
      </c>
      <c r="C28" s="1" t="s">
        <v>31</v>
      </c>
    </row>
    <row r="29" spans="1:3" x14ac:dyDescent="0.25">
      <c r="A29" s="1" t="s">
        <v>65</v>
      </c>
      <c r="B29" s="1">
        <v>22222222</v>
      </c>
      <c r="C29" s="1" t="s">
        <v>31</v>
      </c>
    </row>
    <row r="30" spans="1:3" x14ac:dyDescent="0.25">
      <c r="A30" s="1" t="s">
        <v>121</v>
      </c>
      <c r="B30" s="1">
        <v>26050001</v>
      </c>
      <c r="C30" s="1" t="s">
        <v>31</v>
      </c>
    </row>
    <row r="31" spans="1:3" x14ac:dyDescent="0.25">
      <c r="A31" s="1" t="s">
        <v>126</v>
      </c>
      <c r="C31" s="1" t="s">
        <v>31</v>
      </c>
    </row>
    <row r="32" spans="1:3" x14ac:dyDescent="0.25">
      <c r="A32" s="1" t="s">
        <v>67</v>
      </c>
    </row>
    <row r="33" spans="1:3" x14ac:dyDescent="0.25">
      <c r="A33" s="1" t="s">
        <v>123</v>
      </c>
      <c r="B33" s="1" t="s">
        <v>170</v>
      </c>
      <c r="C33" s="1" t="s">
        <v>31</v>
      </c>
    </row>
    <row r="34" spans="1:3" x14ac:dyDescent="0.25">
      <c r="A34" s="1" t="s">
        <v>72</v>
      </c>
      <c r="C34" s="1" t="s">
        <v>31</v>
      </c>
    </row>
    <row r="35" spans="1:3" x14ac:dyDescent="0.25">
      <c r="A35" s="1" t="s">
        <v>62</v>
      </c>
      <c r="B35" s="1" t="s">
        <v>168</v>
      </c>
      <c r="C35" s="1" t="s">
        <v>56</v>
      </c>
    </row>
    <row r="36" spans="1:3" x14ac:dyDescent="0.25">
      <c r="A36" s="1" t="s">
        <v>92</v>
      </c>
      <c r="B36" s="1" t="s">
        <v>234</v>
      </c>
    </row>
    <row r="37" spans="1:3" x14ac:dyDescent="0.25">
      <c r="A37" s="1" t="s">
        <v>68</v>
      </c>
      <c r="C37" s="1" t="s">
        <v>31</v>
      </c>
    </row>
    <row r="38" spans="1:3" x14ac:dyDescent="0.25">
      <c r="A38" s="1" t="s">
        <v>69</v>
      </c>
      <c r="B38" s="1" t="s">
        <v>70</v>
      </c>
      <c r="C38" s="1" t="s">
        <v>31</v>
      </c>
    </row>
    <row r="39" spans="1:3" x14ac:dyDescent="0.25">
      <c r="A39" s="1" t="s">
        <v>124</v>
      </c>
      <c r="B39" s="1" t="s">
        <v>171</v>
      </c>
      <c r="C39" s="1" t="s">
        <v>31</v>
      </c>
    </row>
    <row r="40" spans="1:3" x14ac:dyDescent="0.25">
      <c r="A40" s="1" t="s">
        <v>122</v>
      </c>
      <c r="B40" s="1">
        <v>505792</v>
      </c>
      <c r="C40" s="1" t="s">
        <v>31</v>
      </c>
    </row>
    <row r="41" spans="1:3" x14ac:dyDescent="0.25">
      <c r="A41" s="1" t="s">
        <v>125</v>
      </c>
      <c r="B41" s="1" t="s">
        <v>172</v>
      </c>
      <c r="C41" s="1" t="s">
        <v>31</v>
      </c>
    </row>
    <row r="42" spans="1:3" x14ac:dyDescent="0.25">
      <c r="A42" s="1" t="s">
        <v>57</v>
      </c>
      <c r="B42" s="1" t="s">
        <v>164</v>
      </c>
      <c r="C42" s="1" t="s">
        <v>31</v>
      </c>
    </row>
    <row r="43" spans="1:3" x14ac:dyDescent="0.25">
      <c r="A43" s="1" t="s">
        <v>58</v>
      </c>
      <c r="B43" s="1" t="s">
        <v>165</v>
      </c>
      <c r="C43" s="1" t="s">
        <v>31</v>
      </c>
    </row>
    <row r="44" spans="1:3" x14ac:dyDescent="0.25">
      <c r="A44" s="1" t="s">
        <v>61</v>
      </c>
      <c r="B44" s="1" t="s">
        <v>167</v>
      </c>
      <c r="C44" s="1" t="s">
        <v>31</v>
      </c>
    </row>
    <row r="45" spans="1:3" x14ac:dyDescent="0.25">
      <c r="A45" s="1" t="s">
        <v>60</v>
      </c>
      <c r="B45" s="1">
        <v>37130</v>
      </c>
      <c r="C45" s="1" t="s">
        <v>31</v>
      </c>
    </row>
    <row r="46" spans="1:3" x14ac:dyDescent="0.25">
      <c r="A46" s="1" t="s">
        <v>91</v>
      </c>
      <c r="B46" s="1" t="s">
        <v>233</v>
      </c>
      <c r="C46" s="1" t="s">
        <v>31</v>
      </c>
    </row>
    <row r="47" spans="1:3" x14ac:dyDescent="0.25">
      <c r="A47" s="1" t="s">
        <v>64</v>
      </c>
      <c r="B47" s="1" t="s">
        <v>169</v>
      </c>
      <c r="C47" s="1" t="s">
        <v>31</v>
      </c>
    </row>
    <row r="48" spans="1:3" x14ac:dyDescent="0.25">
      <c r="A48" s="1" t="s">
        <v>66</v>
      </c>
      <c r="C48" s="1" t="s">
        <v>31</v>
      </c>
    </row>
    <row r="49" spans="1:3" x14ac:dyDescent="0.25">
      <c r="A49" s="1" t="s">
        <v>73</v>
      </c>
      <c r="B49" s="1" t="s">
        <v>163</v>
      </c>
      <c r="C49" s="1" t="s">
        <v>31</v>
      </c>
    </row>
    <row r="50" spans="1:3" x14ac:dyDescent="0.25">
      <c r="A50" s="1" t="s">
        <v>59</v>
      </c>
      <c r="B50" s="1" t="s">
        <v>166</v>
      </c>
      <c r="C50" s="1" t="s">
        <v>31</v>
      </c>
    </row>
    <row r="51" spans="1:3" x14ac:dyDescent="0.25">
      <c r="A51" s="1" t="s">
        <v>74</v>
      </c>
      <c r="B51" s="1" t="s">
        <v>75</v>
      </c>
      <c r="C51" s="1" t="s">
        <v>31</v>
      </c>
    </row>
    <row r="52" spans="1:3" x14ac:dyDescent="0.25">
      <c r="A52" s="1" t="s">
        <v>76</v>
      </c>
      <c r="B52" s="1" t="s">
        <v>77</v>
      </c>
      <c r="C52" s="1" t="s">
        <v>31</v>
      </c>
    </row>
    <row r="53" spans="1:3" x14ac:dyDescent="0.25">
      <c r="A53" s="1" t="s">
        <v>78</v>
      </c>
      <c r="B53" s="1" t="s">
        <v>79</v>
      </c>
      <c r="C53" s="1" t="s">
        <v>31</v>
      </c>
    </row>
    <row r="54" spans="1:3" x14ac:dyDescent="0.25">
      <c r="A54" s="1" t="s">
        <v>80</v>
      </c>
      <c r="B54" s="1" t="s">
        <v>81</v>
      </c>
      <c r="C54" s="1" t="s">
        <v>31</v>
      </c>
    </row>
    <row r="55" spans="1:3" x14ac:dyDescent="0.25">
      <c r="A55" s="1" t="s">
        <v>82</v>
      </c>
      <c r="B55" s="1" t="s">
        <v>83</v>
      </c>
      <c r="C55" s="1" t="s">
        <v>31</v>
      </c>
    </row>
    <row r="56" spans="1:3" x14ac:dyDescent="0.25">
      <c r="A56" s="1" t="s">
        <v>90</v>
      </c>
      <c r="C56" s="1" t="s">
        <v>31</v>
      </c>
    </row>
    <row r="57" spans="1:3" x14ac:dyDescent="0.25">
      <c r="A57" s="1" t="s">
        <v>84</v>
      </c>
      <c r="B57" s="1" t="s">
        <v>37</v>
      </c>
    </row>
    <row r="58" spans="1:3" x14ac:dyDescent="0.25">
      <c r="A58" s="1" t="s">
        <v>85</v>
      </c>
      <c r="B58" s="1" t="s">
        <v>54</v>
      </c>
    </row>
    <row r="59" spans="1:3" x14ac:dyDescent="0.25">
      <c r="A59" s="1" t="s">
        <v>89</v>
      </c>
      <c r="B59" s="1" t="s">
        <v>50</v>
      </c>
    </row>
    <row r="60" spans="1:3" x14ac:dyDescent="0.25">
      <c r="A60" s="1" t="s">
        <v>86</v>
      </c>
      <c r="B60" s="1" t="s">
        <v>41</v>
      </c>
    </row>
    <row r="61" spans="1:3" x14ac:dyDescent="0.25">
      <c r="A61" s="1" t="s">
        <v>87</v>
      </c>
      <c r="B61" s="1" t="s">
        <v>44</v>
      </c>
    </row>
    <row r="62" spans="1:3" x14ac:dyDescent="0.25">
      <c r="A62" s="1" t="s">
        <v>88</v>
      </c>
      <c r="B62" s="1">
        <v>2608</v>
      </c>
    </row>
    <row r="63" spans="1:3" x14ac:dyDescent="0.25">
      <c r="A63" s="1" t="s">
        <v>12</v>
      </c>
      <c r="B63" s="1" t="s">
        <v>160</v>
      </c>
    </row>
    <row r="64" spans="1:3" x14ac:dyDescent="0.25">
      <c r="A64" s="1" t="s">
        <v>28</v>
      </c>
      <c r="B64" s="1" t="s">
        <v>230</v>
      </c>
    </row>
    <row r="65" spans="1:3" x14ac:dyDescent="0.25">
      <c r="A65" s="1" t="s">
        <v>7</v>
      </c>
      <c r="B65" s="1" t="s">
        <v>226</v>
      </c>
      <c r="C65" s="1" t="s">
        <v>8</v>
      </c>
    </row>
    <row r="66" spans="1:3" x14ac:dyDescent="0.25">
      <c r="A66" s="1" t="s">
        <v>96</v>
      </c>
      <c r="B66" s="1" t="s">
        <v>37</v>
      </c>
      <c r="C66" s="1" t="s">
        <v>31</v>
      </c>
    </row>
    <row r="67" spans="1:3" x14ac:dyDescent="0.25">
      <c r="A67" s="1" t="s">
        <v>97</v>
      </c>
      <c r="B67" s="1" t="s">
        <v>50</v>
      </c>
      <c r="C67" s="1" t="s">
        <v>31</v>
      </c>
    </row>
    <row r="68" spans="1:3" x14ac:dyDescent="0.25">
      <c r="A68" s="1" t="s">
        <v>98</v>
      </c>
      <c r="B68" s="1" t="s">
        <v>46</v>
      </c>
      <c r="C68" s="1" t="s">
        <v>31</v>
      </c>
    </row>
    <row r="69" spans="1:3" x14ac:dyDescent="0.25">
      <c r="A69" s="1" t="s">
        <v>99</v>
      </c>
      <c r="B69" s="1" t="s">
        <v>44</v>
      </c>
      <c r="C69" s="1" t="s">
        <v>31</v>
      </c>
    </row>
    <row r="70" spans="1:3" x14ac:dyDescent="0.25">
      <c r="A70" s="1" t="s">
        <v>102</v>
      </c>
      <c r="B70" s="1" t="s">
        <v>41</v>
      </c>
      <c r="C70" s="1" t="s">
        <v>31</v>
      </c>
    </row>
    <row r="71" spans="1:3" x14ac:dyDescent="0.25">
      <c r="A71" s="1" t="s">
        <v>110</v>
      </c>
      <c r="B71" s="1" t="s">
        <v>70</v>
      </c>
      <c r="C71" s="1" t="s">
        <v>31</v>
      </c>
    </row>
    <row r="72" spans="1:3" x14ac:dyDescent="0.25">
      <c r="A72" s="1" t="s">
        <v>103</v>
      </c>
      <c r="B72" s="1" t="s">
        <v>75</v>
      </c>
      <c r="C72" s="1" t="s">
        <v>31</v>
      </c>
    </row>
    <row r="73" spans="1:3" x14ac:dyDescent="0.25">
      <c r="A73" s="1" t="s">
        <v>115</v>
      </c>
      <c r="B73" s="1" t="s">
        <v>75</v>
      </c>
    </row>
    <row r="74" spans="1:3" x14ac:dyDescent="0.25">
      <c r="A74" s="1" t="s">
        <v>104</v>
      </c>
      <c r="B74" s="1" t="s">
        <v>77</v>
      </c>
      <c r="C74" s="1" t="s">
        <v>31</v>
      </c>
    </row>
    <row r="75" spans="1:3" x14ac:dyDescent="0.25">
      <c r="A75" s="1" t="s">
        <v>116</v>
      </c>
      <c r="B75" s="1" t="s">
        <v>117</v>
      </c>
    </row>
    <row r="76" spans="1:3" x14ac:dyDescent="0.25">
      <c r="A76" s="1" t="s">
        <v>105</v>
      </c>
      <c r="B76" s="1" t="s">
        <v>79</v>
      </c>
      <c r="C76" s="1" t="s">
        <v>31</v>
      </c>
    </row>
    <row r="77" spans="1:3" x14ac:dyDescent="0.25">
      <c r="A77" s="1" t="s">
        <v>118</v>
      </c>
      <c r="B77" s="1" t="s">
        <v>79</v>
      </c>
    </row>
    <row r="78" spans="1:3" x14ac:dyDescent="0.25">
      <c r="A78" s="1" t="s">
        <v>106</v>
      </c>
      <c r="B78" s="1" t="s">
        <v>81</v>
      </c>
      <c r="C78" s="1" t="s">
        <v>31</v>
      </c>
    </row>
    <row r="79" spans="1:3" x14ac:dyDescent="0.25">
      <c r="A79" s="1" t="s">
        <v>119</v>
      </c>
      <c r="B79" s="1" t="s">
        <v>81</v>
      </c>
    </row>
    <row r="80" spans="1:3" x14ac:dyDescent="0.25">
      <c r="A80" s="1" t="s">
        <v>107</v>
      </c>
      <c r="B80" s="1" t="s">
        <v>83</v>
      </c>
      <c r="C80" s="1" t="s">
        <v>31</v>
      </c>
    </row>
    <row r="81" spans="1:3" x14ac:dyDescent="0.25">
      <c r="A81" s="1" t="s">
        <v>120</v>
      </c>
      <c r="B81" s="1" t="s">
        <v>83</v>
      </c>
    </row>
    <row r="82" spans="1:3" x14ac:dyDescent="0.25">
      <c r="A82" s="1" t="s">
        <v>101</v>
      </c>
      <c r="B82" s="1" t="s">
        <v>39</v>
      </c>
      <c r="C82" s="1" t="s">
        <v>31</v>
      </c>
    </row>
    <row r="83" spans="1:3" x14ac:dyDescent="0.25">
      <c r="A83" s="1" t="s">
        <v>100</v>
      </c>
      <c r="B83" s="1">
        <v>2608</v>
      </c>
      <c r="C83" s="1" t="s">
        <v>31</v>
      </c>
    </row>
    <row r="84" spans="1:3" x14ac:dyDescent="0.25">
      <c r="A84" s="1" t="s">
        <v>157</v>
      </c>
    </row>
    <row r="85" spans="1:3" x14ac:dyDescent="0.25">
      <c r="A85" s="1" t="s">
        <v>25</v>
      </c>
      <c r="B85" s="1" t="s">
        <v>14</v>
      </c>
    </row>
    <row r="86" spans="1:3" x14ac:dyDescent="0.25">
      <c r="A86" s="1" t="s">
        <v>10</v>
      </c>
      <c r="B86" s="1" t="s">
        <v>11</v>
      </c>
    </row>
    <row r="87" spans="1:3" x14ac:dyDescent="0.25">
      <c r="A87" s="1" t="s">
        <v>29</v>
      </c>
      <c r="B87" s="1" t="s">
        <v>14</v>
      </c>
    </row>
    <row r="88" spans="1:3" x14ac:dyDescent="0.25">
      <c r="A88" s="1" t="s">
        <v>18</v>
      </c>
      <c r="B88" s="1" t="s">
        <v>161</v>
      </c>
    </row>
    <row r="89" spans="1:3" x14ac:dyDescent="0.25">
      <c r="A89" s="1" t="s">
        <v>135</v>
      </c>
      <c r="B89" s="1" t="s">
        <v>235</v>
      </c>
      <c r="C89" s="1" t="s">
        <v>56</v>
      </c>
    </row>
    <row r="90" spans="1:3" x14ac:dyDescent="0.25">
      <c r="A90" s="1" t="s">
        <v>152</v>
      </c>
    </row>
    <row r="91" spans="1:3" x14ac:dyDescent="0.25">
      <c r="A91" s="1" t="s">
        <v>153</v>
      </c>
    </row>
    <row r="92" spans="1:3" x14ac:dyDescent="0.25">
      <c r="A92" s="1" t="s">
        <v>154</v>
      </c>
    </row>
    <row r="93" spans="1:3" x14ac:dyDescent="0.25">
      <c r="A93" s="1" t="s">
        <v>155</v>
      </c>
    </row>
    <row r="94" spans="1:3" x14ac:dyDescent="0.25">
      <c r="A94" s="1" t="s">
        <v>156</v>
      </c>
    </row>
    <row r="95" spans="1:3" x14ac:dyDescent="0.25">
      <c r="A95" s="1" t="s">
        <v>148</v>
      </c>
      <c r="B95" s="1" t="s">
        <v>37</v>
      </c>
      <c r="C95" s="1" t="s">
        <v>31</v>
      </c>
    </row>
    <row r="96" spans="1:3" x14ac:dyDescent="0.25">
      <c r="A96" s="1" t="s">
        <v>147</v>
      </c>
      <c r="B96" s="1" t="s">
        <v>54</v>
      </c>
      <c r="C96" s="1" t="s">
        <v>31</v>
      </c>
    </row>
    <row r="97" spans="1:3" x14ac:dyDescent="0.25">
      <c r="A97" s="1" t="s">
        <v>151</v>
      </c>
      <c r="B97" s="1" t="s">
        <v>170</v>
      </c>
      <c r="C97" s="1" t="s">
        <v>31</v>
      </c>
    </row>
    <row r="98" spans="1:3" x14ac:dyDescent="0.25">
      <c r="A98" s="1" t="s">
        <v>132</v>
      </c>
      <c r="B98" s="1" t="s">
        <v>168</v>
      </c>
      <c r="C98" s="1" t="s">
        <v>31</v>
      </c>
    </row>
    <row r="99" spans="1:3" x14ac:dyDescent="0.25">
      <c r="A99" s="1" t="s">
        <v>149</v>
      </c>
      <c r="B99" s="1" t="s">
        <v>171</v>
      </c>
      <c r="C99" s="1" t="s">
        <v>31</v>
      </c>
    </row>
    <row r="100" spans="1:3" x14ac:dyDescent="0.25">
      <c r="A100" s="1" t="s">
        <v>150</v>
      </c>
      <c r="B100" s="1" t="s">
        <v>172</v>
      </c>
      <c r="C100" s="1" t="s">
        <v>31</v>
      </c>
    </row>
    <row r="101" spans="1:3" x14ac:dyDescent="0.25">
      <c r="A101" s="1" t="s">
        <v>127</v>
      </c>
      <c r="B101" s="1" t="s">
        <v>165</v>
      </c>
      <c r="C101" s="1" t="s">
        <v>31</v>
      </c>
    </row>
    <row r="102" spans="1:3" x14ac:dyDescent="0.25">
      <c r="A102" s="1" t="s">
        <v>131</v>
      </c>
      <c r="B102" s="1" t="s">
        <v>167</v>
      </c>
      <c r="C102" s="1" t="s">
        <v>31</v>
      </c>
    </row>
    <row r="103" spans="1:3" x14ac:dyDescent="0.25">
      <c r="A103" s="1" t="s">
        <v>130</v>
      </c>
      <c r="B103" s="1">
        <v>37130</v>
      </c>
      <c r="C103" s="1" t="s">
        <v>31</v>
      </c>
    </row>
    <row r="104" spans="1:3" x14ac:dyDescent="0.25">
      <c r="A104" s="1" t="s">
        <v>129</v>
      </c>
      <c r="B104" s="1" t="s">
        <v>173</v>
      </c>
      <c r="C104" s="1" t="s">
        <v>31</v>
      </c>
    </row>
    <row r="105" spans="1:3" x14ac:dyDescent="0.25">
      <c r="A105" s="1" t="s">
        <v>128</v>
      </c>
      <c r="B105" s="1" t="s">
        <v>166</v>
      </c>
      <c r="C105" s="1" t="s">
        <v>31</v>
      </c>
    </row>
    <row r="106" spans="1:3" x14ac:dyDescent="0.25">
      <c r="A106" s="1" t="s">
        <v>134</v>
      </c>
      <c r="B106" s="1" t="s">
        <v>41</v>
      </c>
      <c r="C106" s="1" t="s">
        <v>31</v>
      </c>
    </row>
    <row r="107" spans="1:3" x14ac:dyDescent="0.25">
      <c r="A107" s="1" t="s">
        <v>133</v>
      </c>
      <c r="B107" s="1" t="s">
        <v>37</v>
      </c>
      <c r="C107" s="1" t="s">
        <v>31</v>
      </c>
    </row>
    <row r="108" spans="1:3" x14ac:dyDescent="0.25">
      <c r="A108" s="1" t="s">
        <v>141</v>
      </c>
      <c r="B108" s="1" t="s">
        <v>54</v>
      </c>
    </row>
    <row r="109" spans="1:3" x14ac:dyDescent="0.25">
      <c r="A109" s="1" t="s">
        <v>142</v>
      </c>
      <c r="B109" s="1" t="s">
        <v>174</v>
      </c>
    </row>
    <row r="110" spans="1:3" x14ac:dyDescent="0.25">
      <c r="A110" s="1" t="s">
        <v>143</v>
      </c>
      <c r="B110" s="1" t="s">
        <v>169</v>
      </c>
    </row>
    <row r="111" spans="1:3" x14ac:dyDescent="0.25">
      <c r="A111" s="1" t="s">
        <v>144</v>
      </c>
      <c r="B111" s="2" t="s">
        <v>239</v>
      </c>
    </row>
    <row r="112" spans="1:3" x14ac:dyDescent="0.25">
      <c r="A112" s="1" t="s">
        <v>145</v>
      </c>
    </row>
    <row r="113" spans="1:3" x14ac:dyDescent="0.25">
      <c r="A113" s="1" t="s">
        <v>146</v>
      </c>
      <c r="B113" s="1" t="s">
        <v>175</v>
      </c>
    </row>
    <row r="114" spans="1:3" x14ac:dyDescent="0.25">
      <c r="A114" s="1" t="s">
        <v>32</v>
      </c>
      <c r="B114" s="1" t="s">
        <v>231</v>
      </c>
      <c r="C114" s="1" t="s">
        <v>31</v>
      </c>
    </row>
    <row r="115" spans="1:3" x14ac:dyDescent="0.25">
      <c r="A115" s="1" t="s">
        <v>35</v>
      </c>
    </row>
    <row r="116" spans="1:3" x14ac:dyDescent="0.25">
      <c r="A116" s="1" t="s">
        <v>34</v>
      </c>
      <c r="B116" s="1">
        <v>2017359</v>
      </c>
    </row>
    <row r="117" spans="1:3" x14ac:dyDescent="0.25">
      <c r="A117" s="1" t="s">
        <v>111</v>
      </c>
      <c r="C117" s="1" t="s">
        <v>31</v>
      </c>
    </row>
    <row r="118" spans="1:3" x14ac:dyDescent="0.25">
      <c r="A118" s="1" t="s">
        <v>30</v>
      </c>
      <c r="B118" s="1" t="s">
        <v>162</v>
      </c>
      <c r="C118" s="1" t="s">
        <v>31</v>
      </c>
    </row>
    <row r="119" spans="1:3" x14ac:dyDescent="0.25">
      <c r="A119" s="1" t="s">
        <v>33</v>
      </c>
      <c r="B119" s="1" t="s">
        <v>163</v>
      </c>
    </row>
    <row r="120" spans="1:3" x14ac:dyDescent="0.25">
      <c r="A120" s="1" t="s">
        <v>138</v>
      </c>
      <c r="B120" s="1" t="s">
        <v>237</v>
      </c>
      <c r="C120" s="1" t="s">
        <v>31</v>
      </c>
    </row>
    <row r="121" spans="1:3" x14ac:dyDescent="0.25">
      <c r="A121" s="1" t="s">
        <v>139</v>
      </c>
      <c r="B121" s="1" t="s">
        <v>237</v>
      </c>
      <c r="C121" s="1" t="s">
        <v>31</v>
      </c>
    </row>
    <row r="122" spans="1:3" x14ac:dyDescent="0.25">
      <c r="A122" s="1" t="s">
        <v>140</v>
      </c>
      <c r="B122" s="1" t="s">
        <v>238</v>
      </c>
      <c r="C122" s="1" t="s">
        <v>31</v>
      </c>
    </row>
    <row r="123" spans="1:3" x14ac:dyDescent="0.25">
      <c r="A123" s="1" t="s">
        <v>19</v>
      </c>
      <c r="B123" s="1" t="s">
        <v>14</v>
      </c>
    </row>
    <row r="124" spans="1:3" x14ac:dyDescent="0.25">
      <c r="A124" s="1" t="s">
        <v>20</v>
      </c>
      <c r="B124" s="1" t="s">
        <v>21</v>
      </c>
    </row>
    <row r="125" spans="1:3" x14ac:dyDescent="0.25">
      <c r="A125" s="1" t="s">
        <v>112</v>
      </c>
      <c r="B125" s="1" t="s">
        <v>113</v>
      </c>
      <c r="C125" s="1" t="s">
        <v>31</v>
      </c>
    </row>
  </sheetData>
  <sortState ref="A1:C125">
    <sortCondition ref="A1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76"/>
  <sheetViews>
    <sheetView showGridLines="0" tabSelected="1" zoomScaleNormal="100" workbookViewId="0">
      <selection activeCell="H3" sqref="H3"/>
    </sheetView>
  </sheetViews>
  <sheetFormatPr baseColWidth="10" defaultRowHeight="15" x14ac:dyDescent="0.25"/>
  <cols>
    <col min="1" max="1" width="29.5703125" customWidth="1"/>
    <col min="2" max="2" width="4.5703125" customWidth="1"/>
    <col min="3" max="3" width="35.28515625" customWidth="1"/>
    <col min="4" max="4" width="10.7109375" customWidth="1"/>
    <col min="5" max="5" width="15.7109375" customWidth="1"/>
    <col min="6" max="6" width="4.7109375" customWidth="1"/>
    <col min="7" max="7" width="15.42578125" customWidth="1"/>
    <col min="8" max="8" width="7.85546875" customWidth="1"/>
    <col min="9" max="9" width="21.7109375" customWidth="1"/>
    <col min="10" max="10" width="12.42578125" hidden="1" customWidth="1"/>
    <col min="11" max="17" width="11.42578125" style="4"/>
    <col min="18" max="18" width="11.42578125" hidden="1" customWidth="1"/>
    <col min="19" max="19" width="14.28515625" style="9" hidden="1" customWidth="1"/>
    <col min="20" max="20" width="11.42578125" style="9" hidden="1" customWidth="1"/>
  </cols>
  <sheetData>
    <row r="1" spans="1:20" ht="27.75" customHeight="1" thickBot="1" x14ac:dyDescent="0.3">
      <c r="A1" s="100"/>
      <c r="B1" s="100"/>
      <c r="C1" s="100"/>
      <c r="D1" s="100"/>
      <c r="E1" s="100"/>
      <c r="F1" s="100"/>
      <c r="G1" s="100"/>
      <c r="H1" s="100"/>
      <c r="I1" s="100"/>
    </row>
    <row r="2" spans="1:20" ht="21.75" thickBot="1" x14ac:dyDescent="0.3">
      <c r="A2" s="101" t="s">
        <v>211</v>
      </c>
      <c r="B2" s="101"/>
      <c r="C2" s="101"/>
      <c r="D2" s="101"/>
      <c r="E2" s="101"/>
      <c r="F2" s="101"/>
      <c r="G2" s="101"/>
      <c r="H2" s="101"/>
      <c r="I2" s="101"/>
      <c r="K2" s="110" t="s">
        <v>225</v>
      </c>
      <c r="L2" s="111"/>
      <c r="M2" s="111"/>
      <c r="N2" s="111"/>
      <c r="O2" s="111"/>
      <c r="P2" s="111"/>
      <c r="Q2" s="112"/>
      <c r="S2" s="79" t="s">
        <v>158</v>
      </c>
      <c r="T2" s="77" t="s">
        <v>194</v>
      </c>
    </row>
    <row r="3" spans="1:20" ht="20.25" customHeight="1" x14ac:dyDescent="0.25">
      <c r="A3" s="20"/>
      <c r="B3" s="20"/>
      <c r="C3" s="20"/>
      <c r="D3" s="20"/>
      <c r="E3" s="20"/>
      <c r="F3" s="20"/>
      <c r="G3" s="21" t="s">
        <v>159</v>
      </c>
      <c r="H3" s="94"/>
      <c r="I3" s="5"/>
      <c r="K3" s="124" t="s">
        <v>192</v>
      </c>
      <c r="L3" s="95"/>
      <c r="M3" s="3"/>
      <c r="N3" s="8"/>
      <c r="O3" s="11" t="s">
        <v>4</v>
      </c>
      <c r="P3" s="11"/>
      <c r="Q3" s="12"/>
      <c r="S3" s="80">
        <v>20</v>
      </c>
      <c r="T3" s="82">
        <v>1</v>
      </c>
    </row>
    <row r="4" spans="1:20" x14ac:dyDescent="0.25">
      <c r="A4" s="20" t="s">
        <v>0</v>
      </c>
      <c r="B4" s="96"/>
      <c r="C4" s="97"/>
      <c r="D4" s="97"/>
      <c r="E4" s="98"/>
      <c r="F4" s="98"/>
      <c r="G4" s="99"/>
      <c r="H4" s="55"/>
      <c r="I4" s="55"/>
      <c r="K4" s="13"/>
      <c r="L4" s="11"/>
      <c r="M4" s="3"/>
      <c r="N4" s="14"/>
      <c r="O4" s="11"/>
      <c r="P4" s="11"/>
      <c r="Q4" s="12"/>
      <c r="S4" s="80">
        <v>30</v>
      </c>
      <c r="T4" s="82">
        <v>2</v>
      </c>
    </row>
    <row r="5" spans="1:20" x14ac:dyDescent="0.25">
      <c r="A5" s="20" t="s">
        <v>1</v>
      </c>
      <c r="B5" s="96"/>
      <c r="C5" s="97"/>
      <c r="D5" s="97"/>
      <c r="E5" s="98"/>
      <c r="F5" s="98"/>
      <c r="G5" s="99"/>
      <c r="H5" s="93"/>
      <c r="I5" s="93"/>
      <c r="K5" s="124" t="s">
        <v>193</v>
      </c>
      <c r="L5" s="95"/>
      <c r="M5" s="3"/>
      <c r="N5" s="6"/>
      <c r="O5" s="11" t="s">
        <v>250</v>
      </c>
      <c r="P5" s="11"/>
      <c r="Q5" s="12"/>
      <c r="S5" s="80">
        <v>40</v>
      </c>
      <c r="T5" s="82">
        <v>3</v>
      </c>
    </row>
    <row r="6" spans="1:20" x14ac:dyDescent="0.25">
      <c r="A6" s="20" t="s">
        <v>2</v>
      </c>
      <c r="B6" s="96"/>
      <c r="C6" s="97"/>
      <c r="D6" s="97"/>
      <c r="E6" s="98"/>
      <c r="F6" s="98"/>
      <c r="G6" s="99"/>
      <c r="H6" s="55"/>
      <c r="I6" s="55"/>
      <c r="K6" s="13"/>
      <c r="L6" s="11"/>
      <c r="M6" s="3"/>
      <c r="N6" s="14"/>
      <c r="O6" s="11"/>
      <c r="P6" s="11"/>
      <c r="Q6" s="12"/>
      <c r="S6" s="80">
        <v>50</v>
      </c>
      <c r="T6" s="82">
        <v>4</v>
      </c>
    </row>
    <row r="7" spans="1:20" ht="16.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K7" s="13" t="s">
        <v>189</v>
      </c>
      <c r="L7" s="11"/>
      <c r="M7" s="3"/>
      <c r="N7" s="71"/>
      <c r="O7" s="14" t="s">
        <v>5</v>
      </c>
      <c r="P7" s="71"/>
      <c r="Q7" s="12"/>
      <c r="S7" s="80">
        <v>60</v>
      </c>
      <c r="T7" s="82">
        <v>5</v>
      </c>
    </row>
    <row r="8" spans="1:20" ht="15.75" thickBot="1" x14ac:dyDescent="0.3">
      <c r="A8" s="55" t="s">
        <v>3</v>
      </c>
      <c r="B8" s="96"/>
      <c r="C8" s="97"/>
      <c r="D8" s="97"/>
      <c r="E8" s="98"/>
      <c r="F8" s="98"/>
      <c r="G8" s="99"/>
      <c r="H8" s="55"/>
      <c r="I8" s="55"/>
      <c r="K8" s="13"/>
      <c r="L8" s="11"/>
      <c r="M8" s="3"/>
      <c r="N8" s="11"/>
      <c r="O8" s="11"/>
      <c r="P8" s="14"/>
      <c r="Q8" s="12"/>
      <c r="S8" s="81">
        <v>70</v>
      </c>
      <c r="T8" s="82">
        <v>6</v>
      </c>
    </row>
    <row r="9" spans="1:20" ht="15.75" thickBot="1" x14ac:dyDescent="0.3">
      <c r="A9" s="92" t="s">
        <v>258</v>
      </c>
      <c r="B9" s="96"/>
      <c r="C9" s="97"/>
      <c r="D9" s="97"/>
      <c r="E9" s="98"/>
      <c r="F9" s="98"/>
      <c r="G9" s="99"/>
      <c r="H9" s="55"/>
      <c r="I9" s="55"/>
      <c r="K9" s="13" t="s">
        <v>251</v>
      </c>
      <c r="L9" s="11"/>
      <c r="M9" s="11"/>
      <c r="N9" s="90"/>
      <c r="O9" s="14" t="s">
        <v>26</v>
      </c>
      <c r="P9" s="91"/>
      <c r="Q9" s="12" t="s">
        <v>256</v>
      </c>
      <c r="T9" s="82">
        <v>7</v>
      </c>
    </row>
    <row r="10" spans="1:20" ht="15.75" thickBot="1" x14ac:dyDescent="0.3">
      <c r="A10" s="20"/>
      <c r="B10" s="20"/>
      <c r="C10" s="55"/>
      <c r="D10" s="55"/>
      <c r="E10" s="55"/>
      <c r="F10" s="55"/>
      <c r="G10" s="55"/>
      <c r="H10" s="55"/>
      <c r="I10" s="55"/>
      <c r="K10" s="84"/>
      <c r="L10" s="3"/>
      <c r="M10" s="3"/>
      <c r="N10" s="3"/>
      <c r="O10" s="3"/>
      <c r="P10" s="3"/>
      <c r="Q10" s="85"/>
      <c r="S10" s="77" t="s">
        <v>252</v>
      </c>
      <c r="T10" s="82">
        <v>8</v>
      </c>
    </row>
    <row r="11" spans="1:20" ht="15.75" thickBot="1" x14ac:dyDescent="0.3">
      <c r="A11" s="20"/>
      <c r="B11" s="20"/>
      <c r="C11" s="55"/>
      <c r="D11" s="55"/>
      <c r="E11" s="55"/>
      <c r="F11" s="55"/>
      <c r="G11" s="55"/>
      <c r="H11" s="55"/>
      <c r="I11" s="55"/>
      <c r="K11" s="13" t="s">
        <v>257</v>
      </c>
      <c r="L11" s="11"/>
      <c r="M11" s="11"/>
      <c r="N11" s="90"/>
      <c r="O11" s="14" t="s">
        <v>26</v>
      </c>
      <c r="P11" s="91"/>
      <c r="Q11" s="12" t="s">
        <v>256</v>
      </c>
      <c r="S11" s="78" t="s">
        <v>254</v>
      </c>
      <c r="T11" s="82">
        <v>9</v>
      </c>
    </row>
    <row r="12" spans="1:20" x14ac:dyDescent="0.25">
      <c r="A12" s="20"/>
      <c r="B12" s="20"/>
      <c r="C12" s="55"/>
      <c r="D12" s="55"/>
      <c r="E12" s="55"/>
      <c r="F12" s="55"/>
      <c r="G12" s="55"/>
      <c r="H12" s="55"/>
      <c r="I12" s="55"/>
      <c r="K12" s="84"/>
      <c r="L12" s="3"/>
      <c r="M12" s="3"/>
      <c r="N12" s="3"/>
      <c r="O12" s="3"/>
      <c r="P12" s="3"/>
      <c r="Q12" s="85"/>
      <c r="T12" s="82">
        <v>10</v>
      </c>
    </row>
    <row r="13" spans="1:20" ht="18" customHeight="1" thickBot="1" x14ac:dyDescent="0.3">
      <c r="A13" s="20"/>
      <c r="B13" s="20"/>
      <c r="C13" s="21"/>
      <c r="D13" s="20"/>
      <c r="E13" s="20"/>
      <c r="F13" s="20"/>
      <c r="G13" s="20"/>
      <c r="H13" s="20"/>
      <c r="I13" s="20"/>
      <c r="K13" s="15" t="s">
        <v>190</v>
      </c>
      <c r="L13" s="16"/>
      <c r="M13" s="17"/>
      <c r="N13" s="16"/>
      <c r="O13" s="16"/>
      <c r="P13" s="7"/>
      <c r="Q13" s="18" t="s">
        <v>6</v>
      </c>
      <c r="T13" s="82">
        <v>11</v>
      </c>
    </row>
    <row r="14" spans="1:20" x14ac:dyDescent="0.25">
      <c r="A14" s="56" t="s">
        <v>187</v>
      </c>
      <c r="B14" s="57"/>
      <c r="C14" s="44">
        <f>G40+G61+G82+G103+G124+G145+G166+G187+G208+G229+G250+G271+G292+G313+G334+G355+G376+G397+G418+G439+G460+G481+G502+G523+G544+G565+G586+G607+G628+G649+G670+G691+G712+G733+G754+G775</f>
        <v>0</v>
      </c>
      <c r="D14" s="113" t="s">
        <v>189</v>
      </c>
      <c r="E14" s="114"/>
      <c r="F14" s="45"/>
      <c r="G14" s="70" t="str">
        <f>IF(OR($N$7=0,$P$7=0),"oben erfassen",$N7)</f>
        <v>oben erfassen</v>
      </c>
      <c r="H14" s="46" t="s">
        <v>5</v>
      </c>
      <c r="I14" s="70" t="str">
        <f>IF(OR($N$7=0,$P$7=0),"oben erfassen",$P7)</f>
        <v>oben erfassen</v>
      </c>
      <c r="N14" s="19"/>
      <c r="S14" s="77" t="s">
        <v>253</v>
      </c>
      <c r="T14" s="82">
        <v>12</v>
      </c>
    </row>
    <row r="15" spans="1:20" ht="15.95" customHeight="1" thickBot="1" x14ac:dyDescent="0.3">
      <c r="A15" s="47"/>
      <c r="B15" s="48"/>
      <c r="C15" s="49"/>
      <c r="D15" s="50"/>
      <c r="E15" s="50"/>
      <c r="F15" s="50"/>
      <c r="G15" s="50"/>
      <c r="H15" s="50"/>
      <c r="I15" s="50"/>
      <c r="S15" s="78" t="s">
        <v>255</v>
      </c>
      <c r="T15" s="82">
        <v>13</v>
      </c>
    </row>
    <row r="16" spans="1:20" ht="15.95" customHeight="1" x14ac:dyDescent="0.25">
      <c r="A16" s="58" t="s">
        <v>182</v>
      </c>
      <c r="B16" s="59"/>
      <c r="C16" s="60">
        <f>I40+I61+I82+I103+I124+I145+I166+I187+I208+I229+I250+I271+I292+I313+I334+I355+I376+I397+I418+I439+I460+I481+I502+I523+I544+I565+I586+I607+I628+I649+I670+I691+I712+I733+I754+I775</f>
        <v>0</v>
      </c>
      <c r="D16" s="50"/>
      <c r="E16" s="115" t="s">
        <v>210</v>
      </c>
      <c r="F16" s="116"/>
      <c r="G16" s="116"/>
      <c r="H16" s="116"/>
      <c r="I16" s="117"/>
      <c r="T16" s="82">
        <v>14</v>
      </c>
    </row>
    <row r="17" spans="1:20" ht="6.75" customHeight="1" x14ac:dyDescent="0.25">
      <c r="A17" s="47"/>
      <c r="B17" s="48"/>
      <c r="C17" s="49"/>
      <c r="D17" s="50"/>
      <c r="E17" s="118"/>
      <c r="F17" s="119"/>
      <c r="G17" s="119"/>
      <c r="H17" s="119"/>
      <c r="I17" s="120"/>
      <c r="T17" s="82">
        <v>15</v>
      </c>
    </row>
    <row r="18" spans="1:20" ht="37.5" customHeight="1" thickBot="1" x14ac:dyDescent="0.35">
      <c r="A18" s="102" t="str">
        <f>IF(C14=C16,"",IF(C14&gt;C16,"Restförderbetrag:",IF(C14&lt;C16,"Erstattungsanspruch gegenüber dem Arbeitgeber:","???")))</f>
        <v/>
      </c>
      <c r="B18" s="103"/>
      <c r="C18" s="61">
        <f>C14-C16</f>
        <v>0</v>
      </c>
      <c r="D18" s="50"/>
      <c r="E18" s="121"/>
      <c r="F18" s="122"/>
      <c r="G18" s="122"/>
      <c r="H18" s="122"/>
      <c r="I18" s="123"/>
      <c r="T18" s="82">
        <v>16</v>
      </c>
    </row>
    <row r="19" spans="1:20" ht="15.95" customHeight="1" thickBot="1" x14ac:dyDescent="0.3">
      <c r="A19" s="51"/>
      <c r="B19" s="51"/>
      <c r="C19" s="50"/>
      <c r="D19" s="50"/>
      <c r="E19" s="4"/>
      <c r="F19" s="4"/>
      <c r="G19" s="4"/>
      <c r="H19" s="4"/>
      <c r="I19" s="4"/>
      <c r="T19" s="82">
        <v>17</v>
      </c>
    </row>
    <row r="20" spans="1:20" ht="15.75" thickBot="1" x14ac:dyDescent="0.3">
      <c r="A20" s="53"/>
      <c r="B20" s="53"/>
      <c r="C20" s="52"/>
      <c r="D20" s="52"/>
      <c r="E20" s="52"/>
      <c r="F20" s="52"/>
      <c r="G20" s="52"/>
      <c r="H20" s="52"/>
      <c r="I20" s="54" t="s">
        <v>176</v>
      </c>
      <c r="T20" s="82">
        <v>18</v>
      </c>
    </row>
    <row r="21" spans="1:20" ht="28.5" customHeight="1" x14ac:dyDescent="0.25">
      <c r="A21" s="22" t="s">
        <v>212</v>
      </c>
      <c r="B21" s="22"/>
      <c r="C21" s="22"/>
      <c r="D21" s="22"/>
      <c r="E21" s="22"/>
      <c r="F21" s="22"/>
      <c r="G21" s="22"/>
      <c r="H21" s="22"/>
      <c r="I21" s="69" t="s">
        <v>178</v>
      </c>
      <c r="J21">
        <v>1</v>
      </c>
      <c r="T21" s="82">
        <v>19</v>
      </c>
    </row>
    <row r="22" spans="1:20" ht="28.5" customHeight="1" x14ac:dyDescent="0.25">
      <c r="A22" s="23"/>
      <c r="B22" s="23"/>
      <c r="C22" s="23"/>
      <c r="D22" s="23"/>
      <c r="E22" s="23"/>
      <c r="F22" s="23"/>
      <c r="G22" s="23"/>
      <c r="H22" s="23"/>
      <c r="I22" s="42">
        <f>IF($P$13=0,0,IF($N$5&gt;=1,$P$13,0))</f>
        <v>0</v>
      </c>
      <c r="T22" s="82">
        <v>20</v>
      </c>
    </row>
    <row r="23" spans="1:20" ht="18" customHeight="1" x14ac:dyDescent="0.25">
      <c r="A23" s="23"/>
      <c r="B23" s="23"/>
      <c r="C23" s="24" t="s">
        <v>191</v>
      </c>
      <c r="D23" s="11"/>
      <c r="E23" s="71" t="str">
        <f>IF(OR($N$7=0,$P$7=0)," oben erfassen",$N$7)</f>
        <v xml:space="preserve"> oben erfassen</v>
      </c>
      <c r="F23" s="14" t="s">
        <v>5</v>
      </c>
      <c r="G23" s="71" t="str">
        <f>IF(OR($N$7=0,$P$7=0),"oben erfassen",DATE(YEAR(E23),MONTH(E23)+1,MIN(DAY(E23),DAY(DATE(YEAR(E23),
MONTH(E23)+ 1 +1,0)))-1))</f>
        <v>oben erfassen</v>
      </c>
      <c r="H23" s="23"/>
      <c r="I23" s="73"/>
      <c r="R23" t="e">
        <f>(DAY(DATE(YEAR(E23),MONTH(E23)+1,0)))</f>
        <v>#VALUE!</v>
      </c>
      <c r="S23" s="75" t="e">
        <f>DATE(YEAR(E23),MONTH(E23)+1,MIN(DAY(E23),DAY(DATE(YEAR(E23),
MONTH(E23)+ 1 +1,0)))-1)</f>
        <v>#VALUE!</v>
      </c>
      <c r="T23" s="82">
        <v>21</v>
      </c>
    </row>
    <row r="24" spans="1:20" ht="17.25" customHeight="1" x14ac:dyDescent="0.25">
      <c r="A24" s="11" t="str">
        <f>IF(OR($N$7=0,$P$7=0),"erfassen",MONTH($E23)&amp;"/"&amp;YEAR($E23))</f>
        <v>erfassen</v>
      </c>
      <c r="B24" s="23"/>
      <c r="C24" s="23"/>
      <c r="D24" s="23"/>
      <c r="E24" s="23"/>
      <c r="F24" s="23"/>
      <c r="G24" s="23"/>
      <c r="H24" s="23"/>
      <c r="I24" s="25"/>
      <c r="T24" s="82">
        <v>22</v>
      </c>
    </row>
    <row r="25" spans="1:20" ht="40.5" customHeight="1" x14ac:dyDescent="0.25">
      <c r="A25" s="26" t="s">
        <v>224</v>
      </c>
      <c r="B25" s="27" t="s">
        <v>183</v>
      </c>
      <c r="C25" s="26" t="s">
        <v>185</v>
      </c>
      <c r="D25" s="27" t="s">
        <v>184</v>
      </c>
      <c r="E25" s="26" t="s">
        <v>188</v>
      </c>
      <c r="F25" s="26" t="s">
        <v>186</v>
      </c>
      <c r="G25" s="27" t="s">
        <v>177</v>
      </c>
      <c r="H25" s="28"/>
      <c r="I25" s="63"/>
      <c r="T25" s="82">
        <v>23</v>
      </c>
    </row>
    <row r="26" spans="1:20" ht="15.75" thickBot="1" x14ac:dyDescent="0.3">
      <c r="A26" s="10"/>
      <c r="B26" s="29"/>
      <c r="C26" s="76" t="str">
        <f>IF(OR($N$7=0,$P$7=0),"erfassen",(DAY(DATE(YEAR($E23),MONTH($E23)+1,0)))+1-DAY($E23))</f>
        <v>erfassen</v>
      </c>
      <c r="D26" s="11"/>
      <c r="E26" s="62" t="str">
        <f>IF(OR($N$7=0,$P$7=0),"erfassen",(DAY(DATE(YEAR($E23),MONTH($E23)+1,0)))+1-DAY($E23))</f>
        <v>erfassen</v>
      </c>
      <c r="F26" s="11"/>
      <c r="G26" s="64">
        <f>IF(OR($N$7=0,$P$7=0),0,$A26*$E26/$C26)</f>
        <v>0</v>
      </c>
      <c r="H26" s="29"/>
      <c r="I26" s="72"/>
      <c r="T26" s="82">
        <v>24</v>
      </c>
    </row>
    <row r="27" spans="1:20" x14ac:dyDescent="0.25">
      <c r="A27" s="23"/>
      <c r="B27" s="23"/>
      <c r="C27" s="23"/>
      <c r="D27" s="23"/>
      <c r="E27" s="23"/>
      <c r="F27" s="23"/>
      <c r="G27" s="23"/>
      <c r="H27" s="23"/>
      <c r="I27" s="25"/>
      <c r="T27" s="82">
        <v>25</v>
      </c>
    </row>
    <row r="28" spans="1:20" ht="17.25" customHeight="1" x14ac:dyDescent="0.25">
      <c r="A28" s="11" t="str">
        <f>IF(OR($N$7=0,$P$7=0),"erfassen",MONTH($G23)&amp;"/"&amp;YEAR($G23))</f>
        <v>erfassen</v>
      </c>
      <c r="B28" s="23"/>
      <c r="C28" s="23"/>
      <c r="D28" s="23"/>
      <c r="E28" s="23"/>
      <c r="F28" s="23"/>
      <c r="G28" s="23"/>
      <c r="H28" s="23"/>
      <c r="I28" s="25"/>
      <c r="T28" s="82">
        <v>26</v>
      </c>
    </row>
    <row r="29" spans="1:20" ht="40.5" customHeight="1" x14ac:dyDescent="0.25">
      <c r="A29" s="26" t="s">
        <v>224</v>
      </c>
      <c r="B29" s="27" t="s">
        <v>183</v>
      </c>
      <c r="C29" s="26" t="s">
        <v>185</v>
      </c>
      <c r="D29" s="27" t="s">
        <v>184</v>
      </c>
      <c r="E29" s="26" t="s">
        <v>188</v>
      </c>
      <c r="F29" s="26" t="s">
        <v>186</v>
      </c>
      <c r="G29" s="27" t="s">
        <v>177</v>
      </c>
      <c r="H29" s="28"/>
      <c r="I29" s="63"/>
      <c r="T29" s="82">
        <v>27</v>
      </c>
    </row>
    <row r="30" spans="1:20" ht="15.75" thickBot="1" x14ac:dyDescent="0.3">
      <c r="A30" s="10"/>
      <c r="B30" s="29"/>
      <c r="C30" s="76">
        <v>30</v>
      </c>
      <c r="D30" s="11"/>
      <c r="E30" s="62" t="str">
        <f>IF(OR($N$7=0,$P$7=0),"erfassen",DAY($G23))</f>
        <v>erfassen</v>
      </c>
      <c r="F30" s="11"/>
      <c r="G30" s="64">
        <f>IF(OR($N$7=0,$P$7=0),0,$A30*$E30/$C30)</f>
        <v>0</v>
      </c>
      <c r="H30" s="29"/>
      <c r="I30" s="72"/>
      <c r="T30" s="82">
        <v>28</v>
      </c>
    </row>
    <row r="31" spans="1:20" x14ac:dyDescent="0.25">
      <c r="A31" s="23"/>
      <c r="B31" s="23"/>
      <c r="C31" s="23"/>
      <c r="D31" s="23"/>
      <c r="E31" s="23"/>
      <c r="F31" s="23"/>
      <c r="G31" s="23"/>
      <c r="H31" s="23"/>
      <c r="I31" s="25"/>
      <c r="T31" s="82">
        <v>29</v>
      </c>
    </row>
    <row r="32" spans="1:20" x14ac:dyDescent="0.25">
      <c r="A32" s="29"/>
      <c r="B32" s="29"/>
      <c r="C32" s="11" t="s">
        <v>179</v>
      </c>
      <c r="D32" s="11"/>
      <c r="E32" s="11"/>
      <c r="F32" s="11"/>
      <c r="G32" s="29">
        <f>G26+G30</f>
        <v>0</v>
      </c>
      <c r="H32" s="23"/>
      <c r="I32" s="25"/>
      <c r="T32" s="82">
        <v>30</v>
      </c>
    </row>
    <row r="33" spans="1:20" x14ac:dyDescent="0.25">
      <c r="A33" s="31"/>
      <c r="B33" s="31"/>
      <c r="C33" s="65" t="s">
        <v>180</v>
      </c>
      <c r="D33" s="65"/>
      <c r="E33" s="65"/>
      <c r="F33" s="65"/>
      <c r="G33" s="31">
        <f>$G32*20/100</f>
        <v>0</v>
      </c>
      <c r="H33" s="23"/>
      <c r="I33" s="25"/>
      <c r="T33" s="82">
        <v>31</v>
      </c>
    </row>
    <row r="34" spans="1:20" x14ac:dyDescent="0.25">
      <c r="A34" s="29"/>
      <c r="B34" s="29"/>
      <c r="C34" s="11"/>
      <c r="D34" s="11"/>
      <c r="E34" s="11"/>
      <c r="F34" s="11"/>
      <c r="G34" s="29">
        <f>$G32+$G33</f>
        <v>0</v>
      </c>
      <c r="H34" s="23"/>
      <c r="I34" s="25"/>
      <c r="T34" s="82">
        <v>32</v>
      </c>
    </row>
    <row r="35" spans="1:20" x14ac:dyDescent="0.25">
      <c r="A35" s="29"/>
      <c r="B35" s="30"/>
      <c r="C35" s="11" t="s">
        <v>198</v>
      </c>
      <c r="D35" s="23"/>
      <c r="E35" s="23"/>
      <c r="F35" s="23"/>
      <c r="G35" s="66">
        <f>$N$3</f>
        <v>0</v>
      </c>
      <c r="H35" s="23"/>
      <c r="I35" s="25"/>
      <c r="T35" s="82">
        <v>33</v>
      </c>
    </row>
    <row r="36" spans="1:20" x14ac:dyDescent="0.25">
      <c r="A36" s="31"/>
      <c r="B36" s="32"/>
      <c r="C36" s="67"/>
      <c r="D36" s="33"/>
      <c r="E36" s="33"/>
      <c r="F36" s="33"/>
      <c r="G36" s="68">
        <f>IF(OR($G34=0,$N$3=0),0,$N$3*$G34/100)</f>
        <v>0</v>
      </c>
      <c r="H36" s="23"/>
      <c r="I36" s="25"/>
      <c r="T36" s="82">
        <v>34</v>
      </c>
    </row>
    <row r="37" spans="1:20" ht="15.75" thickBot="1" x14ac:dyDescent="0.3">
      <c r="A37" s="38"/>
      <c r="B37" s="38"/>
      <c r="C37" s="95" t="str">
        <f>IF($G36&lt;=$I22,"Förderung","Förderung, jedoch höchstens lt. Bescheid "&amp; $I22&amp;"€")</f>
        <v>Förderung</v>
      </c>
      <c r="D37" s="95"/>
      <c r="E37" s="95"/>
      <c r="F37" s="23"/>
      <c r="G37" s="38">
        <f>IF($G36&lt;=$I22,$G36, $I22)</f>
        <v>0</v>
      </c>
      <c r="H37" s="23"/>
      <c r="I37" s="41"/>
      <c r="T37" s="82">
        <v>35</v>
      </c>
    </row>
    <row r="38" spans="1:20" ht="15.75" thickBot="1" x14ac:dyDescent="0.3">
      <c r="A38" s="34"/>
      <c r="B38" s="34"/>
      <c r="C38" s="35"/>
      <c r="D38" s="35"/>
      <c r="E38" s="23"/>
      <c r="F38" s="23"/>
      <c r="G38" s="104" t="s">
        <v>197</v>
      </c>
      <c r="H38" s="105"/>
      <c r="I38" s="36" t="s">
        <v>181</v>
      </c>
      <c r="T38" s="83">
        <v>36</v>
      </c>
    </row>
    <row r="39" spans="1:20" x14ac:dyDescent="0.25">
      <c r="A39" s="24"/>
      <c r="B39" s="23"/>
      <c r="C39" s="23"/>
      <c r="D39" s="23"/>
      <c r="E39" s="23"/>
      <c r="F39" s="23"/>
      <c r="G39" s="106" t="s">
        <v>196</v>
      </c>
      <c r="H39" s="107"/>
      <c r="I39" s="37" t="s">
        <v>195</v>
      </c>
    </row>
    <row r="40" spans="1:20" x14ac:dyDescent="0.25">
      <c r="A40" s="38"/>
      <c r="B40" s="38"/>
      <c r="C40" s="95"/>
      <c r="D40" s="95"/>
      <c r="E40" s="95"/>
      <c r="F40" s="34"/>
      <c r="G40" s="108">
        <f>IF($G36&lt;=$I22,$G36, $I22)</f>
        <v>0</v>
      </c>
      <c r="H40" s="109"/>
      <c r="I40" s="43">
        <f>IF($N$5&gt;=1,$I22,0)</f>
        <v>0</v>
      </c>
    </row>
    <row r="41" spans="1:20" ht="7.5" customHeight="1" thickBot="1" x14ac:dyDescent="0.3">
      <c r="A41" s="40"/>
      <c r="B41" s="40"/>
      <c r="C41" s="40"/>
      <c r="D41" s="40"/>
      <c r="E41" s="40"/>
      <c r="F41" s="40"/>
      <c r="G41" s="39"/>
      <c r="H41" s="40"/>
      <c r="I41" s="41"/>
    </row>
    <row r="42" spans="1:20" ht="28.5" customHeight="1" x14ac:dyDescent="0.25">
      <c r="A42" s="22" t="s">
        <v>213</v>
      </c>
      <c r="B42" s="22"/>
      <c r="C42" s="22"/>
      <c r="D42" s="22"/>
      <c r="E42" s="22"/>
      <c r="F42" s="22"/>
      <c r="G42" s="22"/>
      <c r="H42" s="22"/>
      <c r="I42" s="69" t="s">
        <v>178</v>
      </c>
      <c r="J42">
        <v>2</v>
      </c>
    </row>
    <row r="43" spans="1:20" ht="28.5" customHeight="1" x14ac:dyDescent="0.25">
      <c r="A43" s="23"/>
      <c r="B43" s="23"/>
      <c r="C43" s="23"/>
      <c r="D43" s="23"/>
      <c r="E43" s="23"/>
      <c r="F43" s="23"/>
      <c r="G43" s="23"/>
      <c r="H43" s="23"/>
      <c r="I43" s="42">
        <f>IF($P$13=0,0,IF($N$5&gt;=2,$P$13,0))</f>
        <v>0</v>
      </c>
    </row>
    <row r="44" spans="1:20" x14ac:dyDescent="0.25">
      <c r="A44" s="23"/>
      <c r="B44" s="23"/>
      <c r="C44" s="24" t="s">
        <v>191</v>
      </c>
      <c r="D44" s="11"/>
      <c r="E44" s="71" t="str">
        <f>IF(OR($N$7=0,$P$7=0),"oben erfassen",DATE(YEAR($G23),MONTH($G23),DAY($G23)+1))</f>
        <v>oben erfassen</v>
      </c>
      <c r="F44" s="14" t="s">
        <v>5</v>
      </c>
      <c r="G44" s="71" t="str">
        <f>IF(OR($N$7=0,$P$7=0),"oben erfassen",DATE(YEAR(E44),MONTH(E44)+1,MIN(DAY(E44),DAY(DATE(YEAR(E44),
MONTH(E44)+ 1 +1,0)))-1))</f>
        <v>oben erfassen</v>
      </c>
      <c r="H44" s="23"/>
      <c r="I44" s="73"/>
    </row>
    <row r="45" spans="1:20" ht="17.25" customHeight="1" x14ac:dyDescent="0.25">
      <c r="A45" s="11" t="str">
        <f>IF(OR($N$7=0,$P$7=0),"erfassen",MONTH($E44)&amp;"/"&amp;YEAR($E44))</f>
        <v>erfassen</v>
      </c>
      <c r="B45" s="23"/>
      <c r="C45" s="23"/>
      <c r="D45" s="23"/>
      <c r="E45" s="23"/>
      <c r="F45" s="23"/>
      <c r="G45" s="23"/>
      <c r="H45" s="23"/>
      <c r="I45" s="25"/>
    </row>
    <row r="46" spans="1:20" ht="40.5" customHeight="1" x14ac:dyDescent="0.25">
      <c r="A46" s="26" t="s">
        <v>224</v>
      </c>
      <c r="B46" s="27" t="s">
        <v>183</v>
      </c>
      <c r="C46" s="26" t="s">
        <v>185</v>
      </c>
      <c r="D46" s="27" t="s">
        <v>184</v>
      </c>
      <c r="E46" s="26" t="s">
        <v>188</v>
      </c>
      <c r="F46" s="26" t="s">
        <v>186</v>
      </c>
      <c r="G46" s="27" t="s">
        <v>177</v>
      </c>
      <c r="H46" s="28"/>
      <c r="I46" s="63"/>
    </row>
    <row r="47" spans="1:20" ht="15.75" thickBot="1" x14ac:dyDescent="0.3">
      <c r="A47" s="74">
        <f>IF($N5&gt;=K46,$A30,0)</f>
        <v>0</v>
      </c>
      <c r="B47" s="29"/>
      <c r="C47" s="76">
        <v>30</v>
      </c>
      <c r="D47" s="11"/>
      <c r="E47" s="62" t="str">
        <f>IF(OR($N$7=0,$P$7=0),"erfassen",(DAY(DATE(YEAR($E44),MONTH($E44)+1,0)))-$E30)</f>
        <v>erfassen</v>
      </c>
      <c r="F47" s="11"/>
      <c r="G47" s="64">
        <f>IF(OR($N$7=0,$P$7=0),0,$A47*$E47/$C47)</f>
        <v>0</v>
      </c>
      <c r="H47" s="29"/>
      <c r="I47" s="72"/>
    </row>
    <row r="48" spans="1:20" x14ac:dyDescent="0.25">
      <c r="A48" s="23"/>
      <c r="B48" s="23"/>
      <c r="C48" s="23"/>
      <c r="D48" s="23"/>
      <c r="E48" s="23"/>
      <c r="F48" s="23"/>
      <c r="G48" s="23"/>
      <c r="H48" s="23"/>
      <c r="I48" s="25"/>
    </row>
    <row r="49" spans="1:10" ht="17.25" customHeight="1" x14ac:dyDescent="0.25">
      <c r="A49" s="11" t="str">
        <f>IF(OR($N$7=0,$P$7=0),"erfassen",MONTH($G44)&amp;"/"&amp;YEAR($G44))</f>
        <v>erfassen</v>
      </c>
      <c r="B49" s="23"/>
      <c r="C49" s="23"/>
      <c r="D49" s="23"/>
      <c r="E49" s="23"/>
      <c r="F49" s="23"/>
      <c r="G49" s="23"/>
      <c r="H49" s="23"/>
      <c r="I49" s="25"/>
    </row>
    <row r="50" spans="1:10" ht="40.5" customHeight="1" x14ac:dyDescent="0.25">
      <c r="A50" s="26" t="s">
        <v>224</v>
      </c>
      <c r="B50" s="27" t="s">
        <v>183</v>
      </c>
      <c r="C50" s="26" t="s">
        <v>185</v>
      </c>
      <c r="D50" s="27" t="s">
        <v>184</v>
      </c>
      <c r="E50" s="26" t="s">
        <v>188</v>
      </c>
      <c r="F50" s="26" t="s">
        <v>186</v>
      </c>
      <c r="G50" s="27" t="s">
        <v>177</v>
      </c>
      <c r="H50" s="28"/>
      <c r="I50" s="63"/>
    </row>
    <row r="51" spans="1:10" ht="15.75" thickBot="1" x14ac:dyDescent="0.3">
      <c r="A51" s="10"/>
      <c r="B51" s="29"/>
      <c r="C51" s="76">
        <v>30</v>
      </c>
      <c r="D51" s="11"/>
      <c r="E51" s="62" t="str">
        <f>IF(OR($N$7=0,$P$7=0),"erfassen",DAY($G44))</f>
        <v>erfassen</v>
      </c>
      <c r="F51" s="11"/>
      <c r="G51" s="64">
        <f>IF(OR($N$7=0,$P$7=0),0,$A51*$E51/$C51)</f>
        <v>0</v>
      </c>
      <c r="H51" s="29"/>
      <c r="I51" s="72"/>
    </row>
    <row r="52" spans="1:10" x14ac:dyDescent="0.25">
      <c r="A52" s="23"/>
      <c r="B52" s="23"/>
      <c r="C52" s="23"/>
      <c r="D52" s="23"/>
      <c r="E52" s="23"/>
      <c r="F52" s="23"/>
      <c r="G52" s="23"/>
      <c r="H52" s="23"/>
      <c r="I52" s="25"/>
    </row>
    <row r="53" spans="1:10" x14ac:dyDescent="0.25">
      <c r="A53" s="29"/>
      <c r="B53" s="29"/>
      <c r="C53" s="11" t="s">
        <v>179</v>
      </c>
      <c r="D53" s="11"/>
      <c r="E53" s="11"/>
      <c r="F53" s="11"/>
      <c r="G53" s="29">
        <f>G47+G51</f>
        <v>0</v>
      </c>
      <c r="H53" s="23"/>
      <c r="I53" s="25"/>
    </row>
    <row r="54" spans="1:10" x14ac:dyDescent="0.25">
      <c r="A54" s="31"/>
      <c r="B54" s="31"/>
      <c r="C54" s="65" t="s">
        <v>180</v>
      </c>
      <c r="D54" s="65"/>
      <c r="E54" s="65"/>
      <c r="F54" s="65"/>
      <c r="G54" s="31">
        <f>$G53*20/100</f>
        <v>0</v>
      </c>
      <c r="H54" s="23"/>
      <c r="I54" s="25"/>
    </row>
    <row r="55" spans="1:10" x14ac:dyDescent="0.25">
      <c r="A55" s="29"/>
      <c r="B55" s="29"/>
      <c r="C55" s="11"/>
      <c r="D55" s="11"/>
      <c r="E55" s="11"/>
      <c r="F55" s="11"/>
      <c r="G55" s="29">
        <f>$G53+$G54</f>
        <v>0</v>
      </c>
      <c r="H55" s="23"/>
      <c r="I55" s="25"/>
    </row>
    <row r="56" spans="1:10" x14ac:dyDescent="0.25">
      <c r="A56" s="29"/>
      <c r="B56" s="30"/>
      <c r="C56" s="11" t="s">
        <v>198</v>
      </c>
      <c r="D56" s="23"/>
      <c r="E56" s="23"/>
      <c r="F56" s="23"/>
      <c r="G56" s="66">
        <f>$N$3</f>
        <v>0</v>
      </c>
      <c r="H56" s="23"/>
      <c r="I56" s="25"/>
    </row>
    <row r="57" spans="1:10" x14ac:dyDescent="0.25">
      <c r="A57" s="31"/>
      <c r="B57" s="32"/>
      <c r="C57" s="67"/>
      <c r="D57" s="33"/>
      <c r="E57" s="33"/>
      <c r="F57" s="33"/>
      <c r="G57" s="68">
        <f>IF(OR($G55=0,$N$3=0),0,$N$3*$G55/100)</f>
        <v>0</v>
      </c>
      <c r="H57" s="23"/>
      <c r="I57" s="25"/>
    </row>
    <row r="58" spans="1:10" ht="15.75" thickBot="1" x14ac:dyDescent="0.3">
      <c r="A58" s="38"/>
      <c r="B58" s="38"/>
      <c r="C58" s="95" t="str">
        <f>IF($G57&lt;=$I43,"Förderung","Förderung, jedoch höchstens lt. Bescheid "&amp; $I43&amp;"€")</f>
        <v>Förderung</v>
      </c>
      <c r="D58" s="95"/>
      <c r="E58" s="95"/>
      <c r="F58" s="23"/>
      <c r="G58" s="38">
        <f>IF($G57&lt;=$I43,$G57, $I43)</f>
        <v>0</v>
      </c>
      <c r="H58" s="23"/>
      <c r="I58" s="41"/>
    </row>
    <row r="59" spans="1:10" x14ac:dyDescent="0.25">
      <c r="A59" s="34"/>
      <c r="B59" s="34"/>
      <c r="C59" s="35"/>
      <c r="D59" s="35"/>
      <c r="E59" s="23"/>
      <c r="F59" s="23"/>
      <c r="G59" s="104" t="s">
        <v>197</v>
      </c>
      <c r="H59" s="105"/>
      <c r="I59" s="36" t="s">
        <v>181</v>
      </c>
    </row>
    <row r="60" spans="1:10" x14ac:dyDescent="0.25">
      <c r="A60" s="24"/>
      <c r="B60" s="23"/>
      <c r="C60" s="23"/>
      <c r="D60" s="23"/>
      <c r="E60" s="23"/>
      <c r="F60" s="23"/>
      <c r="G60" s="106" t="s">
        <v>196</v>
      </c>
      <c r="H60" s="107"/>
      <c r="I60" s="37" t="s">
        <v>199</v>
      </c>
    </row>
    <row r="61" spans="1:10" x14ac:dyDescent="0.25">
      <c r="A61" s="38"/>
      <c r="B61" s="38"/>
      <c r="C61" s="95"/>
      <c r="D61" s="95"/>
      <c r="E61" s="95"/>
      <c r="F61" s="34"/>
      <c r="G61" s="108">
        <f>IF($G57&lt;=$I43,$G57, $I43)</f>
        <v>0</v>
      </c>
      <c r="H61" s="109"/>
      <c r="I61" s="43">
        <f>IF($N$5&gt;2,$I43,0)</f>
        <v>0</v>
      </c>
    </row>
    <row r="62" spans="1:10" ht="7.5" customHeight="1" thickBot="1" x14ac:dyDescent="0.3">
      <c r="A62" s="40"/>
      <c r="B62" s="40"/>
      <c r="C62" s="40"/>
      <c r="D62" s="40"/>
      <c r="E62" s="40"/>
      <c r="F62" s="40"/>
      <c r="G62" s="39"/>
      <c r="H62" s="40"/>
      <c r="I62" s="41"/>
    </row>
    <row r="63" spans="1:10" x14ac:dyDescent="0.25">
      <c r="A63" s="22" t="s">
        <v>214</v>
      </c>
      <c r="B63" s="22"/>
      <c r="C63" s="22"/>
      <c r="D63" s="22"/>
      <c r="E63" s="22"/>
      <c r="F63" s="22"/>
      <c r="G63" s="22"/>
      <c r="H63" s="22"/>
      <c r="I63" s="69" t="s">
        <v>178</v>
      </c>
      <c r="J63">
        <v>3</v>
      </c>
    </row>
    <row r="64" spans="1:10" x14ac:dyDescent="0.25">
      <c r="A64" s="23"/>
      <c r="B64" s="23"/>
      <c r="C64" s="23"/>
      <c r="D64" s="23"/>
      <c r="E64" s="23"/>
      <c r="F64" s="23"/>
      <c r="G64" s="23"/>
      <c r="H64" s="23"/>
      <c r="I64" s="42">
        <f>IF($P$13=0,0,IF($N$5&gt;=3,$P$13,0))</f>
        <v>0</v>
      </c>
    </row>
    <row r="65" spans="1:9" x14ac:dyDescent="0.25">
      <c r="A65" s="23"/>
      <c r="B65" s="23"/>
      <c r="C65" s="24" t="s">
        <v>191</v>
      </c>
      <c r="D65" s="11"/>
      <c r="E65" s="71" t="str">
        <f>IF(OR($N$7=0,$P$7=0),"oben erfassen",DATE(YEAR($G44),MONTH($G44),DAY($G44)+1))</f>
        <v>oben erfassen</v>
      </c>
      <c r="F65" s="14" t="s">
        <v>5</v>
      </c>
      <c r="G65" s="71" t="str">
        <f>IF(OR($N$7=0,$P$7=0),"oben erfassen",DATE(YEAR(E65),MONTH(E65)+1,MIN(DAY(E65),DAY(DATE(YEAR(E65),
MONTH(E65)+ 1 +1,0)))-1))</f>
        <v>oben erfassen</v>
      </c>
      <c r="H65" s="23"/>
      <c r="I65" s="73"/>
    </row>
    <row r="66" spans="1:9" x14ac:dyDescent="0.25">
      <c r="A66" s="11" t="str">
        <f>IF(OR($N$7=0,$P$7=0),"erfassen",MONTH($E65)&amp;"/"&amp;YEAR($E65))</f>
        <v>erfassen</v>
      </c>
      <c r="B66" s="23"/>
      <c r="C66" s="23"/>
      <c r="D66" s="23"/>
      <c r="E66" s="23"/>
      <c r="F66" s="23"/>
      <c r="G66" s="23"/>
      <c r="H66" s="23"/>
      <c r="I66" s="25"/>
    </row>
    <row r="67" spans="1:9" ht="45" x14ac:dyDescent="0.25">
      <c r="A67" s="26" t="s">
        <v>224</v>
      </c>
      <c r="B67" s="27" t="s">
        <v>183</v>
      </c>
      <c r="C67" s="26" t="s">
        <v>185</v>
      </c>
      <c r="D67" s="27" t="s">
        <v>184</v>
      </c>
      <c r="E67" s="26" t="s">
        <v>188</v>
      </c>
      <c r="F67" s="26" t="s">
        <v>186</v>
      </c>
      <c r="G67" s="27" t="s">
        <v>177</v>
      </c>
      <c r="H67" s="28"/>
      <c r="I67" s="63"/>
    </row>
    <row r="68" spans="1:9" ht="15.75" thickBot="1" x14ac:dyDescent="0.3">
      <c r="A68" s="74">
        <f>IF($N5&gt;=J63,$A51,0)</f>
        <v>0</v>
      </c>
      <c r="B68" s="29"/>
      <c r="C68" s="76">
        <v>30</v>
      </c>
      <c r="D68" s="11"/>
      <c r="E68" s="62" t="str">
        <f>IF(OR($N$7=0,$P$7=0),"erfassen",(DAY(DATE(YEAR($E65),MONTH($E65)+1,0)))-$E51)</f>
        <v>erfassen</v>
      </c>
      <c r="F68" s="11"/>
      <c r="G68" s="64">
        <f>IF(OR($N$7=0,$P$7=0),0,$A68*$E68/$C68)</f>
        <v>0</v>
      </c>
      <c r="H68" s="29"/>
      <c r="I68" s="72"/>
    </row>
    <row r="69" spans="1:9" x14ac:dyDescent="0.25">
      <c r="A69" s="23"/>
      <c r="B69" s="23"/>
      <c r="C69" s="23"/>
      <c r="D69" s="23"/>
      <c r="E69" s="23"/>
      <c r="F69" s="23"/>
      <c r="G69" s="23"/>
      <c r="H69" s="23"/>
      <c r="I69" s="25"/>
    </row>
    <row r="70" spans="1:9" x14ac:dyDescent="0.25">
      <c r="A70" s="11" t="str">
        <f>IF(OR($N$7=0,$P$7=0),"erfassen",MONTH($G65)&amp;"/"&amp;YEAR($G65))</f>
        <v>erfassen</v>
      </c>
      <c r="B70" s="23"/>
      <c r="C70" s="23"/>
      <c r="D70" s="23"/>
      <c r="E70" s="23"/>
      <c r="F70" s="23"/>
      <c r="G70" s="23"/>
      <c r="H70" s="23"/>
      <c r="I70" s="25"/>
    </row>
    <row r="71" spans="1:9" ht="45" x14ac:dyDescent="0.25">
      <c r="A71" s="26" t="s">
        <v>224</v>
      </c>
      <c r="B71" s="27" t="s">
        <v>183</v>
      </c>
      <c r="C71" s="26" t="s">
        <v>185</v>
      </c>
      <c r="D71" s="27" t="s">
        <v>184</v>
      </c>
      <c r="E71" s="26" t="s">
        <v>188</v>
      </c>
      <c r="F71" s="26" t="s">
        <v>186</v>
      </c>
      <c r="G71" s="27" t="s">
        <v>177</v>
      </c>
      <c r="H71" s="28"/>
      <c r="I71" s="63"/>
    </row>
    <row r="72" spans="1:9" ht="15.75" thickBot="1" x14ac:dyDescent="0.3">
      <c r="A72" s="10"/>
      <c r="B72" s="29"/>
      <c r="C72" s="76">
        <v>30</v>
      </c>
      <c r="D72" s="11"/>
      <c r="E72" s="62" t="str">
        <f>IF(OR($N$7=0,$P$7=0),"erfassen",DAY($G65))</f>
        <v>erfassen</v>
      </c>
      <c r="F72" s="11"/>
      <c r="G72" s="64">
        <f>IF(OR($N$7=0,$P$7=0),0,$A72*$E72/$C72)</f>
        <v>0</v>
      </c>
      <c r="H72" s="29"/>
      <c r="I72" s="72"/>
    </row>
    <row r="73" spans="1:9" x14ac:dyDescent="0.25">
      <c r="A73" s="23"/>
      <c r="B73" s="23"/>
      <c r="C73" s="23"/>
      <c r="D73" s="23"/>
      <c r="E73" s="23"/>
      <c r="F73" s="23"/>
      <c r="G73" s="23"/>
      <c r="H73" s="23"/>
      <c r="I73" s="25"/>
    </row>
    <row r="74" spans="1:9" x14ac:dyDescent="0.25">
      <c r="A74" s="29"/>
      <c r="B74" s="29"/>
      <c r="C74" s="11" t="s">
        <v>179</v>
      </c>
      <c r="D74" s="11"/>
      <c r="E74" s="11"/>
      <c r="F74" s="11"/>
      <c r="G74" s="29">
        <f>G68+G72</f>
        <v>0</v>
      </c>
      <c r="H74" s="23"/>
      <c r="I74" s="25"/>
    </row>
    <row r="75" spans="1:9" x14ac:dyDescent="0.25">
      <c r="A75" s="31"/>
      <c r="B75" s="31"/>
      <c r="C75" s="65" t="s">
        <v>180</v>
      </c>
      <c r="D75" s="65"/>
      <c r="E75" s="65"/>
      <c r="F75" s="65"/>
      <c r="G75" s="31">
        <f>$G74*20/100</f>
        <v>0</v>
      </c>
      <c r="H75" s="23"/>
      <c r="I75" s="25"/>
    </row>
    <row r="76" spans="1:9" x14ac:dyDescent="0.25">
      <c r="A76" s="29"/>
      <c r="B76" s="29"/>
      <c r="C76" s="11"/>
      <c r="D76" s="11"/>
      <c r="E76" s="11"/>
      <c r="F76" s="11"/>
      <c r="G76" s="29">
        <f>$G74+$G75</f>
        <v>0</v>
      </c>
      <c r="H76" s="23"/>
      <c r="I76" s="25"/>
    </row>
    <row r="77" spans="1:9" x14ac:dyDescent="0.25">
      <c r="A77" s="29"/>
      <c r="B77" s="30"/>
      <c r="C77" s="11" t="s">
        <v>198</v>
      </c>
      <c r="D77" s="23"/>
      <c r="E77" s="23"/>
      <c r="F77" s="23"/>
      <c r="G77" s="66">
        <f>$N$3</f>
        <v>0</v>
      </c>
      <c r="H77" s="23"/>
      <c r="I77" s="25"/>
    </row>
    <row r="78" spans="1:9" x14ac:dyDescent="0.25">
      <c r="A78" s="31"/>
      <c r="B78" s="32"/>
      <c r="C78" s="67"/>
      <c r="D78" s="33"/>
      <c r="E78" s="33"/>
      <c r="F78" s="33"/>
      <c r="G78" s="68">
        <f>IF(OR($G76=0,$N$3=0),0,$N$3*$G76/100)</f>
        <v>0</v>
      </c>
      <c r="H78" s="23"/>
      <c r="I78" s="25"/>
    </row>
    <row r="79" spans="1:9" ht="15.75" thickBot="1" x14ac:dyDescent="0.3">
      <c r="A79" s="38"/>
      <c r="B79" s="38"/>
      <c r="C79" s="95" t="str">
        <f>IF($G78&lt;=$I64,"Förderung","Förderung, jedoch höchstens lt. Bescheid "&amp; $I64&amp;"€")</f>
        <v>Förderung</v>
      </c>
      <c r="D79" s="95"/>
      <c r="E79" s="95"/>
      <c r="F79" s="23"/>
      <c r="G79" s="38">
        <f>IF($G78&lt;=$I64,$G78, $I64)</f>
        <v>0</v>
      </c>
      <c r="H79" s="23"/>
      <c r="I79" s="41"/>
    </row>
    <row r="80" spans="1:9" x14ac:dyDescent="0.25">
      <c r="A80" s="34"/>
      <c r="B80" s="34"/>
      <c r="C80" s="35"/>
      <c r="D80" s="35"/>
      <c r="E80" s="23"/>
      <c r="F80" s="23"/>
      <c r="G80" s="104" t="s">
        <v>197</v>
      </c>
      <c r="H80" s="105"/>
      <c r="I80" s="36" t="s">
        <v>181</v>
      </c>
    </row>
    <row r="81" spans="1:10" x14ac:dyDescent="0.25">
      <c r="A81" s="24"/>
      <c r="B81" s="23"/>
      <c r="C81" s="23"/>
      <c r="D81" s="23"/>
      <c r="E81" s="23"/>
      <c r="F81" s="23"/>
      <c r="G81" s="106" t="s">
        <v>196</v>
      </c>
      <c r="H81" s="107"/>
      <c r="I81" s="37" t="s">
        <v>200</v>
      </c>
    </row>
    <row r="82" spans="1:10" x14ac:dyDescent="0.25">
      <c r="A82" s="38"/>
      <c r="B82" s="38"/>
      <c r="C82" s="95"/>
      <c r="D82" s="95"/>
      <c r="E82" s="95"/>
      <c r="F82" s="34"/>
      <c r="G82" s="108">
        <f>IF($G78&lt;=$I64,$G78, $I64)</f>
        <v>0</v>
      </c>
      <c r="H82" s="109"/>
      <c r="I82" s="43">
        <f>IF($N$5&gt;3,$I64,0)</f>
        <v>0</v>
      </c>
    </row>
    <row r="83" spans="1:10" ht="15.75" thickBot="1" x14ac:dyDescent="0.3">
      <c r="A83" s="40"/>
      <c r="B83" s="40"/>
      <c r="C83" s="40"/>
      <c r="D83" s="40"/>
      <c r="E83" s="40"/>
      <c r="F83" s="40"/>
      <c r="G83" s="39"/>
      <c r="H83" s="40"/>
      <c r="I83" s="41"/>
    </row>
    <row r="84" spans="1:10" x14ac:dyDescent="0.25">
      <c r="A84" s="22" t="s">
        <v>215</v>
      </c>
      <c r="B84" s="22"/>
      <c r="C84" s="22"/>
      <c r="D84" s="22"/>
      <c r="E84" s="22"/>
      <c r="F84" s="22"/>
      <c r="G84" s="22"/>
      <c r="H84" s="22"/>
      <c r="I84" s="69" t="s">
        <v>178</v>
      </c>
      <c r="J84">
        <v>4</v>
      </c>
    </row>
    <row r="85" spans="1:10" x14ac:dyDescent="0.25">
      <c r="A85" s="23"/>
      <c r="B85" s="23"/>
      <c r="C85" s="23"/>
      <c r="D85" s="23"/>
      <c r="E85" s="23"/>
      <c r="F85" s="23"/>
      <c r="G85" s="23"/>
      <c r="H85" s="23"/>
      <c r="I85" s="42">
        <f>IF($P$13=0,0,IF($N$5&gt;=4,$P$13,0))</f>
        <v>0</v>
      </c>
    </row>
    <row r="86" spans="1:10" x14ac:dyDescent="0.25">
      <c r="A86" s="23"/>
      <c r="B86" s="23"/>
      <c r="C86" s="24" t="s">
        <v>191</v>
      </c>
      <c r="D86" s="11"/>
      <c r="E86" s="71" t="str">
        <f>IF(OR($N$7=0,$P$7=0),"oben erfassen",DATE(YEAR($G65),MONTH($G65),DAY($G65)+1))</f>
        <v>oben erfassen</v>
      </c>
      <c r="F86" s="14" t="s">
        <v>5</v>
      </c>
      <c r="G86" s="71" t="str">
        <f>IF(OR($N$7=0,$P$7=0),"oben erfassen",DATE(YEAR(E86),MONTH(E86)+1,MIN(DAY(E86),DAY(DATE(YEAR(E86),
MONTH(E86)+ 1 +1,0)))-1))</f>
        <v>oben erfassen</v>
      </c>
      <c r="H86" s="23"/>
      <c r="I86" s="73"/>
    </row>
    <row r="87" spans="1:10" x14ac:dyDescent="0.25">
      <c r="A87" s="11" t="str">
        <f>IF(OR($N$7=0,$P$7=0),"erfassen",MONTH($E86)&amp;"/"&amp;YEAR($E86))</f>
        <v>erfassen</v>
      </c>
      <c r="B87" s="23"/>
      <c r="C87" s="23"/>
      <c r="D87" s="23"/>
      <c r="E87" s="23"/>
      <c r="F87" s="23"/>
      <c r="G87" s="23"/>
      <c r="H87" s="23"/>
      <c r="I87" s="25"/>
    </row>
    <row r="88" spans="1:10" ht="45" x14ac:dyDescent="0.25">
      <c r="A88" s="26" t="s">
        <v>224</v>
      </c>
      <c r="B88" s="27" t="s">
        <v>183</v>
      </c>
      <c r="C88" s="26" t="s">
        <v>185</v>
      </c>
      <c r="D88" s="27" t="s">
        <v>184</v>
      </c>
      <c r="E88" s="26" t="s">
        <v>188</v>
      </c>
      <c r="F88" s="26" t="s">
        <v>186</v>
      </c>
      <c r="G88" s="27" t="s">
        <v>177</v>
      </c>
      <c r="H88" s="28"/>
      <c r="I88" s="63"/>
    </row>
    <row r="89" spans="1:10" ht="15.75" thickBot="1" x14ac:dyDescent="0.3">
      <c r="A89" s="74">
        <f>IF($N5&gt;=J84,$A72,0)</f>
        <v>0</v>
      </c>
      <c r="B89" s="29"/>
      <c r="C89" s="76">
        <v>30</v>
      </c>
      <c r="D89" s="11"/>
      <c r="E89" s="62" t="str">
        <f>IF(OR($N$7=0,$P$7=0),"erfassen",(DAY(DATE(YEAR($E86),MONTH($E86)+1,0)))-$E72)</f>
        <v>erfassen</v>
      </c>
      <c r="F89" s="11"/>
      <c r="G89" s="64">
        <f>IF(OR($N$7=0,$P$7=0),0,$A89*$E89/$C89)</f>
        <v>0</v>
      </c>
      <c r="H89" s="29"/>
      <c r="I89" s="72"/>
    </row>
    <row r="90" spans="1:10" x14ac:dyDescent="0.25">
      <c r="A90" s="23"/>
      <c r="B90" s="23"/>
      <c r="C90" s="23"/>
      <c r="D90" s="23"/>
      <c r="E90" s="23"/>
      <c r="F90" s="23"/>
      <c r="G90" s="23"/>
      <c r="H90" s="23"/>
      <c r="I90" s="25"/>
    </row>
    <row r="91" spans="1:10" x14ac:dyDescent="0.25">
      <c r="A91" s="11" t="str">
        <f>IF(OR($N$7=0,$P$7=0),"erfassen",MONTH($G86)&amp;"/"&amp;YEAR($G86))</f>
        <v>erfassen</v>
      </c>
      <c r="B91" s="23"/>
      <c r="C91" s="23"/>
      <c r="D91" s="23"/>
      <c r="E91" s="23"/>
      <c r="F91" s="23"/>
      <c r="G91" s="23"/>
      <c r="H91" s="23"/>
      <c r="I91" s="25"/>
    </row>
    <row r="92" spans="1:10" ht="45" x14ac:dyDescent="0.25">
      <c r="A92" s="26" t="s">
        <v>224</v>
      </c>
      <c r="B92" s="27" t="s">
        <v>183</v>
      </c>
      <c r="C92" s="26" t="s">
        <v>185</v>
      </c>
      <c r="D92" s="27" t="s">
        <v>184</v>
      </c>
      <c r="E92" s="26" t="s">
        <v>188</v>
      </c>
      <c r="F92" s="26" t="s">
        <v>186</v>
      </c>
      <c r="G92" s="27" t="s">
        <v>177</v>
      </c>
      <c r="H92" s="28"/>
      <c r="I92" s="63"/>
    </row>
    <row r="93" spans="1:10" ht="15.75" thickBot="1" x14ac:dyDescent="0.3">
      <c r="A93" s="10"/>
      <c r="B93" s="29"/>
      <c r="C93" s="76">
        <v>30</v>
      </c>
      <c r="D93" s="11"/>
      <c r="E93" s="62" t="str">
        <f>IF(OR($N$7=0,$P$7=0),"erfassen",DAY($G86))</f>
        <v>erfassen</v>
      </c>
      <c r="F93" s="11"/>
      <c r="G93" s="64">
        <f>IF(OR($N$7=0,$P$7=0),0,$A93*$E93/$C93)</f>
        <v>0</v>
      </c>
      <c r="H93" s="29"/>
      <c r="I93" s="72"/>
    </row>
    <row r="94" spans="1:10" x14ac:dyDescent="0.25">
      <c r="A94" s="23"/>
      <c r="B94" s="23"/>
      <c r="C94" s="23"/>
      <c r="D94" s="23"/>
      <c r="E94" s="23"/>
      <c r="F94" s="23"/>
      <c r="G94" s="23"/>
      <c r="H94" s="23"/>
      <c r="I94" s="25"/>
    </row>
    <row r="95" spans="1:10" x14ac:dyDescent="0.25">
      <c r="A95" s="29"/>
      <c r="B95" s="29"/>
      <c r="C95" s="11" t="s">
        <v>179</v>
      </c>
      <c r="D95" s="11"/>
      <c r="E95" s="11"/>
      <c r="F95" s="11"/>
      <c r="G95" s="29">
        <f>G89+G93</f>
        <v>0</v>
      </c>
      <c r="H95" s="23"/>
      <c r="I95" s="25"/>
    </row>
    <row r="96" spans="1:10" x14ac:dyDescent="0.25">
      <c r="A96" s="31"/>
      <c r="B96" s="31"/>
      <c r="C96" s="65" t="s">
        <v>180</v>
      </c>
      <c r="D96" s="65"/>
      <c r="E96" s="65"/>
      <c r="F96" s="65"/>
      <c r="G96" s="31">
        <f>$G95*20/100</f>
        <v>0</v>
      </c>
      <c r="H96" s="23"/>
      <c r="I96" s="25"/>
    </row>
    <row r="97" spans="1:10" x14ac:dyDescent="0.25">
      <c r="A97" s="29"/>
      <c r="B97" s="29"/>
      <c r="C97" s="11"/>
      <c r="D97" s="11"/>
      <c r="E97" s="11"/>
      <c r="F97" s="11"/>
      <c r="G97" s="29">
        <f>$G95+$G96</f>
        <v>0</v>
      </c>
      <c r="H97" s="23"/>
      <c r="I97" s="25"/>
    </row>
    <row r="98" spans="1:10" x14ac:dyDescent="0.25">
      <c r="A98" s="29"/>
      <c r="B98" s="30"/>
      <c r="C98" s="11" t="s">
        <v>198</v>
      </c>
      <c r="D98" s="23"/>
      <c r="E98" s="23"/>
      <c r="F98" s="23"/>
      <c r="G98" s="66">
        <f>$N$3</f>
        <v>0</v>
      </c>
      <c r="H98" s="23"/>
      <c r="I98" s="25"/>
    </row>
    <row r="99" spans="1:10" x14ac:dyDescent="0.25">
      <c r="A99" s="31"/>
      <c r="B99" s="32"/>
      <c r="C99" s="67"/>
      <c r="D99" s="33"/>
      <c r="E99" s="33"/>
      <c r="F99" s="33"/>
      <c r="G99" s="68">
        <f>IF(OR($G97=0,$N$3=0),0,$N$3*$G97/100)</f>
        <v>0</v>
      </c>
      <c r="H99" s="23"/>
      <c r="I99" s="25"/>
    </row>
    <row r="100" spans="1:10" ht="15.75" thickBot="1" x14ac:dyDescent="0.3">
      <c r="A100" s="38"/>
      <c r="B100" s="38"/>
      <c r="C100" s="95" t="str">
        <f>IF($G99&lt;=$I85,"Förderung","Förderung, jedoch höchstens lt. Bescheid "&amp; $I85&amp;"€")</f>
        <v>Förderung</v>
      </c>
      <c r="D100" s="95"/>
      <c r="E100" s="95"/>
      <c r="F100" s="23"/>
      <c r="G100" s="38">
        <f>IF($G99&lt;=$I85,$G99, $I85)</f>
        <v>0</v>
      </c>
      <c r="H100" s="23"/>
      <c r="I100" s="41"/>
    </row>
    <row r="101" spans="1:10" x14ac:dyDescent="0.25">
      <c r="A101" s="34"/>
      <c r="B101" s="34"/>
      <c r="C101" s="35"/>
      <c r="D101" s="35"/>
      <c r="E101" s="23"/>
      <c r="F101" s="23"/>
      <c r="G101" s="104" t="s">
        <v>197</v>
      </c>
      <c r="H101" s="105"/>
      <c r="I101" s="36" t="s">
        <v>181</v>
      </c>
    </row>
    <row r="102" spans="1:10" x14ac:dyDescent="0.25">
      <c r="A102" s="24"/>
      <c r="B102" s="23"/>
      <c r="C102" s="23"/>
      <c r="D102" s="23"/>
      <c r="E102" s="23"/>
      <c r="F102" s="23"/>
      <c r="G102" s="106" t="s">
        <v>196</v>
      </c>
      <c r="H102" s="107"/>
      <c r="I102" s="37" t="s">
        <v>201</v>
      </c>
    </row>
    <row r="103" spans="1:10" x14ac:dyDescent="0.25">
      <c r="A103" s="38"/>
      <c r="B103" s="38"/>
      <c r="C103" s="95"/>
      <c r="D103" s="95"/>
      <c r="E103" s="95"/>
      <c r="F103" s="34"/>
      <c r="G103" s="108">
        <f>IF($G99&lt;=$I85,$G99, $I85)</f>
        <v>0</v>
      </c>
      <c r="H103" s="109"/>
      <c r="I103" s="43">
        <f>IF($N$5&gt;4,$I85,0)</f>
        <v>0</v>
      </c>
    </row>
    <row r="104" spans="1:10" ht="15.75" thickBot="1" x14ac:dyDescent="0.3">
      <c r="A104" s="40"/>
      <c r="B104" s="40"/>
      <c r="C104" s="40"/>
      <c r="D104" s="40"/>
      <c r="E104" s="40"/>
      <c r="F104" s="40"/>
      <c r="G104" s="39"/>
      <c r="H104" s="40"/>
      <c r="I104" s="41"/>
    </row>
    <row r="105" spans="1:10" x14ac:dyDescent="0.25">
      <c r="A105" s="22" t="s">
        <v>216</v>
      </c>
      <c r="B105" s="22"/>
      <c r="C105" s="22"/>
      <c r="D105" s="22"/>
      <c r="E105" s="22"/>
      <c r="F105" s="22"/>
      <c r="G105" s="22"/>
      <c r="H105" s="22"/>
      <c r="I105" s="69" t="s">
        <v>178</v>
      </c>
      <c r="J105">
        <v>5</v>
      </c>
    </row>
    <row r="106" spans="1:10" x14ac:dyDescent="0.25">
      <c r="A106" s="23"/>
      <c r="B106" s="23"/>
      <c r="C106" s="23"/>
      <c r="D106" s="23"/>
      <c r="E106" s="23"/>
      <c r="F106" s="23"/>
      <c r="G106" s="23"/>
      <c r="H106" s="23"/>
      <c r="I106" s="42">
        <f>IF($P$13=0,0,IF($N$5&gt;=5,$P$13,0))</f>
        <v>0</v>
      </c>
    </row>
    <row r="107" spans="1:10" x14ac:dyDescent="0.25">
      <c r="A107" s="23"/>
      <c r="B107" s="23"/>
      <c r="C107" s="24" t="s">
        <v>191</v>
      </c>
      <c r="D107" s="11"/>
      <c r="E107" s="71" t="str">
        <f>IF(OR($N$7=0,$P$7=0),"oben erfassen",DATE(YEAR($G86),MONTH($G86),DAY($G86)+1))</f>
        <v>oben erfassen</v>
      </c>
      <c r="F107" s="14" t="s">
        <v>5</v>
      </c>
      <c r="G107" s="71" t="str">
        <f>IF(OR($N$7=0,$P$7=0),"oben erfassen",DATE(YEAR(E107),MONTH(E107)+1,MIN(DAY(E107),DAY(DATE(YEAR(E107),
MONTH(E107)+ 1 +1,0)))-1))</f>
        <v>oben erfassen</v>
      </c>
      <c r="H107" s="23"/>
      <c r="I107" s="73"/>
    </row>
    <row r="108" spans="1:10" x14ac:dyDescent="0.25">
      <c r="A108" s="11" t="str">
        <f>IF(OR($N$7=0,$P$7=0),"erfassen",MONTH($E107)&amp;"/"&amp;YEAR($E107))</f>
        <v>erfassen</v>
      </c>
      <c r="B108" s="23"/>
      <c r="C108" s="23"/>
      <c r="D108" s="23"/>
      <c r="E108" s="23"/>
      <c r="F108" s="23"/>
      <c r="G108" s="23"/>
      <c r="H108" s="23"/>
      <c r="I108" s="25"/>
    </row>
    <row r="109" spans="1:10" ht="45" x14ac:dyDescent="0.25">
      <c r="A109" s="26" t="s">
        <v>224</v>
      </c>
      <c r="B109" s="27" t="s">
        <v>183</v>
      </c>
      <c r="C109" s="26" t="s">
        <v>185</v>
      </c>
      <c r="D109" s="27" t="s">
        <v>184</v>
      </c>
      <c r="E109" s="26" t="s">
        <v>188</v>
      </c>
      <c r="F109" s="26" t="s">
        <v>186</v>
      </c>
      <c r="G109" s="27" t="s">
        <v>177</v>
      </c>
      <c r="H109" s="28"/>
      <c r="I109" s="63"/>
    </row>
    <row r="110" spans="1:10" ht="15.75" thickBot="1" x14ac:dyDescent="0.3">
      <c r="A110" s="74">
        <f>IF($N5&gt;=J105,$A93,0)</f>
        <v>0</v>
      </c>
      <c r="B110" s="29"/>
      <c r="C110" s="76">
        <v>30</v>
      </c>
      <c r="D110" s="11"/>
      <c r="E110" s="62" t="str">
        <f>IF(OR($N$7=0,$P$7=0),"erfassen",(DAY(DATE(YEAR($E107),MONTH($E107)+1,0)))-$E93)</f>
        <v>erfassen</v>
      </c>
      <c r="F110" s="11"/>
      <c r="G110" s="64">
        <f>IF(OR($N$7=0,$P$7=0),0,$A110*$E110/$C110)</f>
        <v>0</v>
      </c>
      <c r="H110" s="29"/>
      <c r="I110" s="72"/>
    </row>
    <row r="111" spans="1:10" x14ac:dyDescent="0.25">
      <c r="A111" s="23"/>
      <c r="B111" s="23"/>
      <c r="C111" s="23"/>
      <c r="D111" s="23"/>
      <c r="E111" s="23"/>
      <c r="F111" s="23"/>
      <c r="G111" s="23"/>
      <c r="H111" s="23"/>
      <c r="I111" s="25"/>
    </row>
    <row r="112" spans="1:10" x14ac:dyDescent="0.25">
      <c r="A112" s="11" t="str">
        <f>IF(OR($N$7=0,$P$7=0),"erfassen",MONTH($G107)&amp;"/"&amp;YEAR($G107))</f>
        <v>erfassen</v>
      </c>
      <c r="B112" s="23"/>
      <c r="C112" s="23"/>
      <c r="D112" s="23"/>
      <c r="E112" s="23"/>
      <c r="F112" s="23"/>
      <c r="G112" s="23"/>
      <c r="H112" s="23"/>
      <c r="I112" s="25"/>
    </row>
    <row r="113" spans="1:10" ht="45" x14ac:dyDescent="0.25">
      <c r="A113" s="26" t="s">
        <v>224</v>
      </c>
      <c r="B113" s="27" t="s">
        <v>183</v>
      </c>
      <c r="C113" s="26" t="s">
        <v>185</v>
      </c>
      <c r="D113" s="27" t="s">
        <v>184</v>
      </c>
      <c r="E113" s="26" t="s">
        <v>188</v>
      </c>
      <c r="F113" s="26" t="s">
        <v>186</v>
      </c>
      <c r="G113" s="27" t="s">
        <v>177</v>
      </c>
      <c r="H113" s="28"/>
      <c r="I113" s="63"/>
    </row>
    <row r="114" spans="1:10" ht="15.75" thickBot="1" x14ac:dyDescent="0.3">
      <c r="A114" s="10"/>
      <c r="B114" s="29"/>
      <c r="C114" s="76">
        <v>30</v>
      </c>
      <c r="D114" s="11"/>
      <c r="E114" s="62" t="str">
        <f>IF(OR($N$7=0,$P$7=0),"erfassen",DAY($G107))</f>
        <v>erfassen</v>
      </c>
      <c r="F114" s="11"/>
      <c r="G114" s="64">
        <f>IF(OR($N$7=0,$P$7=0),0,$A114*$E114/$C114)</f>
        <v>0</v>
      </c>
      <c r="H114" s="29"/>
      <c r="I114" s="72"/>
    </row>
    <row r="115" spans="1:10" x14ac:dyDescent="0.25">
      <c r="A115" s="23"/>
      <c r="B115" s="23"/>
      <c r="C115" s="23"/>
      <c r="D115" s="23"/>
      <c r="E115" s="23"/>
      <c r="F115" s="23"/>
      <c r="G115" s="23"/>
      <c r="H115" s="23"/>
      <c r="I115" s="25"/>
    </row>
    <row r="116" spans="1:10" x14ac:dyDescent="0.25">
      <c r="A116" s="29"/>
      <c r="B116" s="29"/>
      <c r="C116" s="11" t="s">
        <v>179</v>
      </c>
      <c r="D116" s="11"/>
      <c r="E116" s="11"/>
      <c r="F116" s="11"/>
      <c r="G116" s="29">
        <f>G110+G114</f>
        <v>0</v>
      </c>
      <c r="H116" s="23"/>
      <c r="I116" s="25"/>
    </row>
    <row r="117" spans="1:10" x14ac:dyDescent="0.25">
      <c r="A117" s="31"/>
      <c r="B117" s="31"/>
      <c r="C117" s="65" t="s">
        <v>180</v>
      </c>
      <c r="D117" s="65"/>
      <c r="E117" s="65"/>
      <c r="F117" s="65"/>
      <c r="G117" s="31">
        <f>$G116*20/100</f>
        <v>0</v>
      </c>
      <c r="H117" s="23"/>
      <c r="I117" s="25"/>
    </row>
    <row r="118" spans="1:10" x14ac:dyDescent="0.25">
      <c r="A118" s="29"/>
      <c r="B118" s="29"/>
      <c r="C118" s="11"/>
      <c r="D118" s="11"/>
      <c r="E118" s="11"/>
      <c r="F118" s="11"/>
      <c r="G118" s="29">
        <f>$G116+$G117</f>
        <v>0</v>
      </c>
      <c r="H118" s="23"/>
      <c r="I118" s="25"/>
    </row>
    <row r="119" spans="1:10" x14ac:dyDescent="0.25">
      <c r="A119" s="29"/>
      <c r="B119" s="30"/>
      <c r="C119" s="11" t="s">
        <v>198</v>
      </c>
      <c r="D119" s="23"/>
      <c r="E119" s="23"/>
      <c r="F119" s="23"/>
      <c r="G119" s="66">
        <f>$N$3</f>
        <v>0</v>
      </c>
      <c r="H119" s="23"/>
      <c r="I119" s="25"/>
    </row>
    <row r="120" spans="1:10" x14ac:dyDescent="0.25">
      <c r="A120" s="31"/>
      <c r="B120" s="32"/>
      <c r="C120" s="67"/>
      <c r="D120" s="33"/>
      <c r="E120" s="33"/>
      <c r="F120" s="33"/>
      <c r="G120" s="68">
        <f>IF(OR($G118=0,$N$3=0),0,$N$3*$G118/100)</f>
        <v>0</v>
      </c>
      <c r="H120" s="23"/>
      <c r="I120" s="25"/>
    </row>
    <row r="121" spans="1:10" ht="15.75" thickBot="1" x14ac:dyDescent="0.3">
      <c r="A121" s="38"/>
      <c r="B121" s="38"/>
      <c r="C121" s="95" t="str">
        <f>IF($G120&lt;=$I106,"Förderung","Förderung, jedoch höchstens lt. Bescheid "&amp; $I106&amp;"€")</f>
        <v>Förderung</v>
      </c>
      <c r="D121" s="95"/>
      <c r="E121" s="95"/>
      <c r="F121" s="23"/>
      <c r="G121" s="38">
        <f>IF($G120&lt;=$I106,$G120, $I106)</f>
        <v>0</v>
      </c>
      <c r="H121" s="23"/>
      <c r="I121" s="41"/>
    </row>
    <row r="122" spans="1:10" x14ac:dyDescent="0.25">
      <c r="A122" s="34"/>
      <c r="B122" s="34"/>
      <c r="C122" s="35"/>
      <c r="D122" s="35"/>
      <c r="E122" s="23"/>
      <c r="F122" s="23"/>
      <c r="G122" s="104" t="s">
        <v>197</v>
      </c>
      <c r="H122" s="105"/>
      <c r="I122" s="36" t="s">
        <v>181</v>
      </c>
    </row>
    <row r="123" spans="1:10" x14ac:dyDescent="0.25">
      <c r="A123" s="24"/>
      <c r="B123" s="23"/>
      <c r="C123" s="23"/>
      <c r="D123" s="23"/>
      <c r="E123" s="23"/>
      <c r="F123" s="23"/>
      <c r="G123" s="106" t="s">
        <v>196</v>
      </c>
      <c r="H123" s="107"/>
      <c r="I123" s="37" t="s">
        <v>202</v>
      </c>
    </row>
    <row r="124" spans="1:10" x14ac:dyDescent="0.25">
      <c r="A124" s="38"/>
      <c r="B124" s="38"/>
      <c r="C124" s="95"/>
      <c r="D124" s="95"/>
      <c r="E124" s="95"/>
      <c r="F124" s="34"/>
      <c r="G124" s="108">
        <f>IF($G120&lt;=$I106,$G120, $I106)</f>
        <v>0</v>
      </c>
      <c r="H124" s="109"/>
      <c r="I124" s="43">
        <f>IF($N$5&gt;5,$I106,0)</f>
        <v>0</v>
      </c>
    </row>
    <row r="125" spans="1:10" ht="15.75" thickBot="1" x14ac:dyDescent="0.3">
      <c r="A125" s="40"/>
      <c r="B125" s="40"/>
      <c r="C125" s="40"/>
      <c r="D125" s="40"/>
      <c r="E125" s="40"/>
      <c r="F125" s="40"/>
      <c r="G125" s="39"/>
      <c r="H125" s="40"/>
      <c r="I125" s="41"/>
    </row>
    <row r="126" spans="1:10" x14ac:dyDescent="0.25">
      <c r="A126" s="22" t="s">
        <v>217</v>
      </c>
      <c r="B126" s="22"/>
      <c r="C126" s="22"/>
      <c r="D126" s="22"/>
      <c r="E126" s="22"/>
      <c r="F126" s="22"/>
      <c r="G126" s="22"/>
      <c r="H126" s="22"/>
      <c r="I126" s="69" t="s">
        <v>178</v>
      </c>
      <c r="J126">
        <v>6</v>
      </c>
    </row>
    <row r="127" spans="1:10" x14ac:dyDescent="0.25">
      <c r="A127" s="23"/>
      <c r="B127" s="23"/>
      <c r="C127" s="23"/>
      <c r="D127" s="23"/>
      <c r="E127" s="23"/>
      <c r="F127" s="23"/>
      <c r="G127" s="23"/>
      <c r="H127" s="23"/>
      <c r="I127" s="42">
        <f>IF($P$13=0,0,IF($N$5&gt;=6,$P$13,0))</f>
        <v>0</v>
      </c>
    </row>
    <row r="128" spans="1:10" x14ac:dyDescent="0.25">
      <c r="A128" s="23"/>
      <c r="B128" s="23"/>
      <c r="C128" s="24" t="s">
        <v>191</v>
      </c>
      <c r="D128" s="11"/>
      <c r="E128" s="71" t="str">
        <f>IF(OR($N$7=0,$P$7=0),"oben erfassen",DATE(YEAR($G107),MONTH($G107),DAY($G107)+1))</f>
        <v>oben erfassen</v>
      </c>
      <c r="F128" s="14" t="s">
        <v>5</v>
      </c>
      <c r="G128" s="71" t="str">
        <f>IF(OR($N$7=0,$P$7=0),"oben erfassen",DATE(YEAR(E128),MONTH(E128)+1,MIN(DAY(E128),DAY(DATE(YEAR(E128),
MONTH(E128)+ 1 +1,0)))-1))</f>
        <v>oben erfassen</v>
      </c>
      <c r="H128" s="23"/>
      <c r="I128" s="73"/>
    </row>
    <row r="129" spans="1:9" x14ac:dyDescent="0.25">
      <c r="A129" s="11" t="str">
        <f>IF(OR($N$7=0,$P$7=0),"erfassen",MONTH($E128)&amp;"/"&amp;YEAR($E128))</f>
        <v>erfassen</v>
      </c>
      <c r="B129" s="23"/>
      <c r="C129" s="23"/>
      <c r="D129" s="23"/>
      <c r="E129" s="23"/>
      <c r="F129" s="23"/>
      <c r="G129" s="23"/>
      <c r="H129" s="23"/>
      <c r="I129" s="25"/>
    </row>
    <row r="130" spans="1:9" ht="45" x14ac:dyDescent="0.25">
      <c r="A130" s="26" t="s">
        <v>224</v>
      </c>
      <c r="B130" s="27" t="s">
        <v>183</v>
      </c>
      <c r="C130" s="26" t="s">
        <v>185</v>
      </c>
      <c r="D130" s="27" t="s">
        <v>184</v>
      </c>
      <c r="E130" s="26" t="s">
        <v>188</v>
      </c>
      <c r="F130" s="26" t="s">
        <v>186</v>
      </c>
      <c r="G130" s="27" t="s">
        <v>177</v>
      </c>
      <c r="H130" s="28"/>
      <c r="I130" s="63"/>
    </row>
    <row r="131" spans="1:9" ht="15.75" thickBot="1" x14ac:dyDescent="0.3">
      <c r="A131" s="74">
        <f>IF($N5&gt;=J126,$A114,0)</f>
        <v>0</v>
      </c>
      <c r="B131" s="29"/>
      <c r="C131" s="76">
        <v>30</v>
      </c>
      <c r="D131" s="11"/>
      <c r="E131" s="62" t="str">
        <f>IF(OR($N$7=0,$P$7=0),"erfassen",(DAY(DATE(YEAR($E128),MONTH($E128)+1,0)))-$E114)</f>
        <v>erfassen</v>
      </c>
      <c r="F131" s="11"/>
      <c r="G131" s="64">
        <f>IF(OR($N$7=0,$P$7=0),0,$A131*$E131/$C131)</f>
        <v>0</v>
      </c>
      <c r="H131" s="29"/>
      <c r="I131" s="72"/>
    </row>
    <row r="132" spans="1:9" x14ac:dyDescent="0.25">
      <c r="A132" s="23"/>
      <c r="B132" s="23"/>
      <c r="C132" s="23"/>
      <c r="D132" s="23"/>
      <c r="E132" s="23"/>
      <c r="F132" s="23"/>
      <c r="G132" s="23"/>
      <c r="H132" s="23"/>
      <c r="I132" s="25"/>
    </row>
    <row r="133" spans="1:9" x14ac:dyDescent="0.25">
      <c r="A133" s="11" t="str">
        <f>IF(OR($N$7=0,$P$7=0),"erfassen",MONTH($G128)&amp;"/"&amp;YEAR($G128))</f>
        <v>erfassen</v>
      </c>
      <c r="B133" s="23"/>
      <c r="C133" s="23"/>
      <c r="D133" s="23"/>
      <c r="E133" s="23"/>
      <c r="F133" s="23"/>
      <c r="G133" s="23"/>
      <c r="H133" s="23"/>
      <c r="I133" s="25"/>
    </row>
    <row r="134" spans="1:9" ht="45" x14ac:dyDescent="0.25">
      <c r="A134" s="26" t="s">
        <v>224</v>
      </c>
      <c r="B134" s="27" t="s">
        <v>183</v>
      </c>
      <c r="C134" s="26" t="s">
        <v>185</v>
      </c>
      <c r="D134" s="27" t="s">
        <v>184</v>
      </c>
      <c r="E134" s="26" t="s">
        <v>188</v>
      </c>
      <c r="F134" s="26" t="s">
        <v>186</v>
      </c>
      <c r="G134" s="27" t="s">
        <v>177</v>
      </c>
      <c r="H134" s="28"/>
      <c r="I134" s="63"/>
    </row>
    <row r="135" spans="1:9" ht="15.75" thickBot="1" x14ac:dyDescent="0.3">
      <c r="A135" s="10"/>
      <c r="B135" s="29"/>
      <c r="C135" s="76">
        <v>30</v>
      </c>
      <c r="D135" s="11"/>
      <c r="E135" s="62" t="str">
        <f>IF(OR($N$7=0,$P$7=0),"erfassen",DAY($G128))</f>
        <v>erfassen</v>
      </c>
      <c r="F135" s="11"/>
      <c r="G135" s="64">
        <f>IF(OR($N$7=0,$P$7=0),0,$A135*$E135/$C135)</f>
        <v>0</v>
      </c>
      <c r="H135" s="29"/>
      <c r="I135" s="72"/>
    </row>
    <row r="136" spans="1:9" x14ac:dyDescent="0.25">
      <c r="A136" s="23"/>
      <c r="B136" s="23"/>
      <c r="C136" s="23"/>
      <c r="D136" s="23"/>
      <c r="E136" s="23"/>
      <c r="F136" s="23"/>
      <c r="G136" s="23"/>
      <c r="H136" s="23"/>
      <c r="I136" s="25"/>
    </row>
    <row r="137" spans="1:9" x14ac:dyDescent="0.25">
      <c r="A137" s="29"/>
      <c r="B137" s="29"/>
      <c r="C137" s="11" t="s">
        <v>179</v>
      </c>
      <c r="D137" s="11"/>
      <c r="E137" s="11"/>
      <c r="F137" s="11"/>
      <c r="G137" s="29">
        <f>G131+G135</f>
        <v>0</v>
      </c>
      <c r="H137" s="23"/>
      <c r="I137" s="25"/>
    </row>
    <row r="138" spans="1:9" x14ac:dyDescent="0.25">
      <c r="A138" s="31"/>
      <c r="B138" s="31"/>
      <c r="C138" s="65" t="s">
        <v>180</v>
      </c>
      <c r="D138" s="65"/>
      <c r="E138" s="65"/>
      <c r="F138" s="65"/>
      <c r="G138" s="31">
        <f>$G137*20/100</f>
        <v>0</v>
      </c>
      <c r="H138" s="23"/>
      <c r="I138" s="25"/>
    </row>
    <row r="139" spans="1:9" x14ac:dyDescent="0.25">
      <c r="A139" s="29"/>
      <c r="B139" s="29"/>
      <c r="C139" s="11"/>
      <c r="D139" s="11"/>
      <c r="E139" s="11"/>
      <c r="F139" s="11"/>
      <c r="G139" s="29">
        <f>$G137+$G138</f>
        <v>0</v>
      </c>
      <c r="H139" s="23"/>
      <c r="I139" s="25"/>
    </row>
    <row r="140" spans="1:9" x14ac:dyDescent="0.25">
      <c r="A140" s="29"/>
      <c r="B140" s="30"/>
      <c r="C140" s="11" t="s">
        <v>198</v>
      </c>
      <c r="D140" s="23"/>
      <c r="E140" s="23"/>
      <c r="F140" s="23"/>
      <c r="G140" s="66">
        <f>$N$3</f>
        <v>0</v>
      </c>
      <c r="H140" s="23"/>
      <c r="I140" s="25"/>
    </row>
    <row r="141" spans="1:9" x14ac:dyDescent="0.25">
      <c r="A141" s="31"/>
      <c r="B141" s="32"/>
      <c r="C141" s="67"/>
      <c r="D141" s="33"/>
      <c r="E141" s="33"/>
      <c r="F141" s="33"/>
      <c r="G141" s="68">
        <f>IF(OR($G139=0,$N$3=0),0,$N$3*$G139/100)</f>
        <v>0</v>
      </c>
      <c r="H141" s="23"/>
      <c r="I141" s="25"/>
    </row>
    <row r="142" spans="1:9" ht="15.75" thickBot="1" x14ac:dyDescent="0.3">
      <c r="A142" s="38"/>
      <c r="B142" s="38"/>
      <c r="C142" s="95" t="str">
        <f>IF($G141&lt;=$I127,"Förderung","Förderung, jedoch höchstens lt. Bescheid "&amp; $I127&amp;"€")</f>
        <v>Förderung</v>
      </c>
      <c r="D142" s="95"/>
      <c r="E142" s="95"/>
      <c r="F142" s="23"/>
      <c r="G142" s="38">
        <f>IF($G141&lt;=$I127,$G141, $I127)</f>
        <v>0</v>
      </c>
      <c r="H142" s="23"/>
      <c r="I142" s="41"/>
    </row>
    <row r="143" spans="1:9" x14ac:dyDescent="0.25">
      <c r="A143" s="34"/>
      <c r="B143" s="34"/>
      <c r="C143" s="35"/>
      <c r="D143" s="35"/>
      <c r="E143" s="23"/>
      <c r="F143" s="23"/>
      <c r="G143" s="104" t="s">
        <v>197</v>
      </c>
      <c r="H143" s="105"/>
      <c r="I143" s="36" t="s">
        <v>181</v>
      </c>
    </row>
    <row r="144" spans="1:9" x14ac:dyDescent="0.25">
      <c r="A144" s="24"/>
      <c r="B144" s="23"/>
      <c r="C144" s="23"/>
      <c r="D144" s="23"/>
      <c r="E144" s="23"/>
      <c r="F144" s="23"/>
      <c r="G144" s="106" t="s">
        <v>196</v>
      </c>
      <c r="H144" s="107"/>
      <c r="I144" s="37" t="s">
        <v>203</v>
      </c>
    </row>
    <row r="145" spans="1:10" x14ac:dyDescent="0.25">
      <c r="A145" s="38"/>
      <c r="B145" s="38"/>
      <c r="C145" s="95"/>
      <c r="D145" s="95"/>
      <c r="E145" s="95"/>
      <c r="F145" s="34"/>
      <c r="G145" s="108">
        <f>IF($G141&lt;=$I127,$G141, $I127)</f>
        <v>0</v>
      </c>
      <c r="H145" s="109"/>
      <c r="I145" s="43">
        <f>IF($N$5&gt;6,$I127,0)</f>
        <v>0</v>
      </c>
    </row>
    <row r="146" spans="1:10" ht="15.75" thickBot="1" x14ac:dyDescent="0.3">
      <c r="A146" s="40"/>
      <c r="B146" s="40"/>
      <c r="C146" s="40"/>
      <c r="D146" s="40"/>
      <c r="E146" s="40"/>
      <c r="F146" s="40"/>
      <c r="G146" s="39"/>
      <c r="H146" s="40"/>
      <c r="I146" s="41"/>
    </row>
    <row r="147" spans="1:10" x14ac:dyDescent="0.25">
      <c r="A147" s="22" t="s">
        <v>218</v>
      </c>
      <c r="B147" s="22"/>
      <c r="C147" s="22"/>
      <c r="D147" s="22"/>
      <c r="E147" s="22"/>
      <c r="F147" s="22"/>
      <c r="G147" s="22"/>
      <c r="H147" s="22"/>
      <c r="I147" s="69" t="s">
        <v>178</v>
      </c>
      <c r="J147">
        <v>7</v>
      </c>
    </row>
    <row r="148" spans="1:10" x14ac:dyDescent="0.25">
      <c r="A148" s="23"/>
      <c r="B148" s="23"/>
      <c r="C148" s="23"/>
      <c r="D148" s="23"/>
      <c r="E148" s="23"/>
      <c r="F148" s="23"/>
      <c r="G148" s="23"/>
      <c r="H148" s="23"/>
      <c r="I148" s="42">
        <f>IF($P$13=0,0,IF($N$5&gt;=7,$P$13,0))</f>
        <v>0</v>
      </c>
    </row>
    <row r="149" spans="1:10" x14ac:dyDescent="0.25">
      <c r="A149" s="23"/>
      <c r="B149" s="23"/>
      <c r="C149" s="24" t="s">
        <v>191</v>
      </c>
      <c r="D149" s="11"/>
      <c r="E149" s="71" t="str">
        <f>IF(OR($N$7=0,$P$7=0),"oben erfassen",DATE(YEAR($G128),MONTH($G128),DAY($G128)+1))</f>
        <v>oben erfassen</v>
      </c>
      <c r="F149" s="14" t="s">
        <v>5</v>
      </c>
      <c r="G149" s="71" t="str">
        <f>IF(OR($N$7=0,$P$7=0),"oben erfassen",DATE(YEAR(E149),MONTH(E149)+1,MIN(DAY(E149),DAY(DATE(YEAR(E149),
MONTH(E149)+ 1 +1,0)))-1))</f>
        <v>oben erfassen</v>
      </c>
      <c r="H149" s="23"/>
      <c r="I149" s="73"/>
    </row>
    <row r="150" spans="1:10" x14ac:dyDescent="0.25">
      <c r="A150" s="11" t="str">
        <f>IF(OR($N$7=0,$P$7=0),"erfassen",MONTH($E149)&amp;"/"&amp;YEAR($E149))</f>
        <v>erfassen</v>
      </c>
      <c r="B150" s="23"/>
      <c r="C150" s="23"/>
      <c r="D150" s="23"/>
      <c r="E150" s="23"/>
      <c r="F150" s="23"/>
      <c r="G150" s="23"/>
      <c r="H150" s="23"/>
      <c r="I150" s="25"/>
    </row>
    <row r="151" spans="1:10" ht="45" x14ac:dyDescent="0.25">
      <c r="A151" s="26" t="s">
        <v>224</v>
      </c>
      <c r="B151" s="27" t="s">
        <v>183</v>
      </c>
      <c r="C151" s="26" t="s">
        <v>185</v>
      </c>
      <c r="D151" s="27" t="s">
        <v>184</v>
      </c>
      <c r="E151" s="26" t="s">
        <v>188</v>
      </c>
      <c r="F151" s="26" t="s">
        <v>186</v>
      </c>
      <c r="G151" s="27" t="s">
        <v>177</v>
      </c>
      <c r="H151" s="28"/>
      <c r="I151" s="63"/>
    </row>
    <row r="152" spans="1:10" ht="15.75" thickBot="1" x14ac:dyDescent="0.3">
      <c r="A152" s="74">
        <f>IF($N5&gt;=J147,$A135,0)</f>
        <v>0</v>
      </c>
      <c r="B152" s="29"/>
      <c r="C152" s="76">
        <v>30</v>
      </c>
      <c r="D152" s="11"/>
      <c r="E152" s="62" t="str">
        <f>IF(OR($N$7=0,$P$7=0),"erfassen",(DAY(DATE(YEAR($E149),MONTH($E149)+1,0)))-$E135)</f>
        <v>erfassen</v>
      </c>
      <c r="F152" s="11"/>
      <c r="G152" s="64">
        <f>IF(OR($N$7=0,$P$7=0),0,$A152*$E152/$C152)</f>
        <v>0</v>
      </c>
      <c r="H152" s="29"/>
      <c r="I152" s="72"/>
    </row>
    <row r="153" spans="1:10" x14ac:dyDescent="0.25">
      <c r="A153" s="23"/>
      <c r="B153" s="23"/>
      <c r="C153" s="23"/>
      <c r="D153" s="23"/>
      <c r="E153" s="23"/>
      <c r="F153" s="23"/>
      <c r="G153" s="23"/>
      <c r="H153" s="23"/>
      <c r="I153" s="25"/>
    </row>
    <row r="154" spans="1:10" x14ac:dyDescent="0.25">
      <c r="A154" s="11" t="str">
        <f>IF(OR($N$7=0,$P$7=0),"erfassen",MONTH($G149)&amp;"/"&amp;YEAR($G149))</f>
        <v>erfassen</v>
      </c>
      <c r="B154" s="23"/>
      <c r="C154" s="23"/>
      <c r="D154" s="23"/>
      <c r="E154" s="23"/>
      <c r="F154" s="23"/>
      <c r="G154" s="23"/>
      <c r="H154" s="23"/>
      <c r="I154" s="25"/>
    </row>
    <row r="155" spans="1:10" ht="45" x14ac:dyDescent="0.25">
      <c r="A155" s="26" t="s">
        <v>224</v>
      </c>
      <c r="B155" s="27" t="s">
        <v>183</v>
      </c>
      <c r="C155" s="26" t="s">
        <v>185</v>
      </c>
      <c r="D155" s="27" t="s">
        <v>184</v>
      </c>
      <c r="E155" s="26" t="s">
        <v>188</v>
      </c>
      <c r="F155" s="26" t="s">
        <v>186</v>
      </c>
      <c r="G155" s="27" t="s">
        <v>177</v>
      </c>
      <c r="H155" s="28"/>
      <c r="I155" s="63"/>
    </row>
    <row r="156" spans="1:10" ht="15.75" thickBot="1" x14ac:dyDescent="0.3">
      <c r="A156" s="10"/>
      <c r="B156" s="29"/>
      <c r="C156" s="76">
        <v>30</v>
      </c>
      <c r="D156" s="11"/>
      <c r="E156" s="62" t="str">
        <f>IF(OR($N$7=0,$P$7=0),"erfassen",DAY($G149))</f>
        <v>erfassen</v>
      </c>
      <c r="F156" s="11"/>
      <c r="G156" s="64">
        <f>IF(OR($N$7=0,$P$7=0),0,$A156*$E156/$C156)</f>
        <v>0</v>
      </c>
      <c r="H156" s="29"/>
      <c r="I156" s="72"/>
    </row>
    <row r="157" spans="1:10" x14ac:dyDescent="0.25">
      <c r="A157" s="23"/>
      <c r="B157" s="23"/>
      <c r="C157" s="23"/>
      <c r="D157" s="23"/>
      <c r="E157" s="23"/>
      <c r="F157" s="23"/>
      <c r="G157" s="23"/>
      <c r="H157" s="23"/>
      <c r="I157" s="25"/>
    </row>
    <row r="158" spans="1:10" x14ac:dyDescent="0.25">
      <c r="A158" s="29"/>
      <c r="B158" s="29"/>
      <c r="C158" s="11" t="s">
        <v>179</v>
      </c>
      <c r="D158" s="11"/>
      <c r="E158" s="11"/>
      <c r="F158" s="11"/>
      <c r="G158" s="29">
        <f>G152+G156</f>
        <v>0</v>
      </c>
      <c r="H158" s="23"/>
      <c r="I158" s="25"/>
    </row>
    <row r="159" spans="1:10" x14ac:dyDescent="0.25">
      <c r="A159" s="31"/>
      <c r="B159" s="31"/>
      <c r="C159" s="65" t="s">
        <v>180</v>
      </c>
      <c r="D159" s="65"/>
      <c r="E159" s="65"/>
      <c r="F159" s="65"/>
      <c r="G159" s="31">
        <f>$G158*20/100</f>
        <v>0</v>
      </c>
      <c r="H159" s="23"/>
      <c r="I159" s="25"/>
    </row>
    <row r="160" spans="1:10" x14ac:dyDescent="0.25">
      <c r="A160" s="29"/>
      <c r="B160" s="29"/>
      <c r="C160" s="11"/>
      <c r="D160" s="11"/>
      <c r="E160" s="11"/>
      <c r="F160" s="11"/>
      <c r="G160" s="29">
        <f>$G158+$G159</f>
        <v>0</v>
      </c>
      <c r="H160" s="23"/>
      <c r="I160" s="25"/>
    </row>
    <row r="161" spans="1:10" x14ac:dyDescent="0.25">
      <c r="A161" s="29"/>
      <c r="B161" s="30"/>
      <c r="C161" s="11" t="s">
        <v>198</v>
      </c>
      <c r="D161" s="23"/>
      <c r="E161" s="23"/>
      <c r="F161" s="23"/>
      <c r="G161" s="66">
        <f>$N$3</f>
        <v>0</v>
      </c>
      <c r="H161" s="23"/>
      <c r="I161" s="25"/>
    </row>
    <row r="162" spans="1:10" x14ac:dyDescent="0.25">
      <c r="A162" s="31"/>
      <c r="B162" s="32"/>
      <c r="C162" s="67"/>
      <c r="D162" s="33"/>
      <c r="E162" s="33"/>
      <c r="F162" s="33"/>
      <c r="G162" s="68">
        <f>IF(OR($G160=0,$N$3=0),0,$N$3*$G160/100)</f>
        <v>0</v>
      </c>
      <c r="H162" s="23"/>
      <c r="I162" s="25"/>
    </row>
    <row r="163" spans="1:10" ht="15.75" thickBot="1" x14ac:dyDescent="0.3">
      <c r="A163" s="38"/>
      <c r="B163" s="38"/>
      <c r="C163" s="95" t="str">
        <f>IF($G162&lt;=$I148,"Förderung","Förderung, jedoch höchstens lt. Bescheid "&amp; $I148&amp;"€")</f>
        <v>Förderung</v>
      </c>
      <c r="D163" s="95"/>
      <c r="E163" s="95"/>
      <c r="F163" s="23"/>
      <c r="G163" s="38">
        <f>IF($G162&lt;=$I148,$G162, $I148)</f>
        <v>0</v>
      </c>
      <c r="H163" s="23"/>
      <c r="I163" s="41"/>
    </row>
    <row r="164" spans="1:10" x14ac:dyDescent="0.25">
      <c r="A164" s="34"/>
      <c r="B164" s="34"/>
      <c r="C164" s="35"/>
      <c r="D164" s="35"/>
      <c r="E164" s="23"/>
      <c r="F164" s="23"/>
      <c r="G164" s="104" t="s">
        <v>197</v>
      </c>
      <c r="H164" s="105"/>
      <c r="I164" s="36" t="s">
        <v>181</v>
      </c>
    </row>
    <row r="165" spans="1:10" x14ac:dyDescent="0.25">
      <c r="A165" s="24"/>
      <c r="B165" s="23"/>
      <c r="C165" s="23"/>
      <c r="D165" s="23"/>
      <c r="E165" s="23"/>
      <c r="F165" s="23"/>
      <c r="G165" s="106" t="s">
        <v>196</v>
      </c>
      <c r="H165" s="107"/>
      <c r="I165" s="37" t="s">
        <v>204</v>
      </c>
    </row>
    <row r="166" spans="1:10" x14ac:dyDescent="0.25">
      <c r="A166" s="38"/>
      <c r="B166" s="38"/>
      <c r="C166" s="95"/>
      <c r="D166" s="95"/>
      <c r="E166" s="95"/>
      <c r="F166" s="34"/>
      <c r="G166" s="108">
        <f>IF($G162&lt;=$I148,$G162, $I148)</f>
        <v>0</v>
      </c>
      <c r="H166" s="109"/>
      <c r="I166" s="43">
        <f>IF($N$5&gt;7,$I148,0)</f>
        <v>0</v>
      </c>
    </row>
    <row r="167" spans="1:10" ht="15.75" thickBot="1" x14ac:dyDescent="0.3">
      <c r="A167" s="40"/>
      <c r="B167" s="40"/>
      <c r="C167" s="40"/>
      <c r="D167" s="40"/>
      <c r="E167" s="40"/>
      <c r="F167" s="40"/>
      <c r="G167" s="39"/>
      <c r="H167" s="40"/>
      <c r="I167" s="41"/>
    </row>
    <row r="168" spans="1:10" x14ac:dyDescent="0.25">
      <c r="A168" s="22" t="s">
        <v>219</v>
      </c>
      <c r="B168" s="22"/>
      <c r="C168" s="22"/>
      <c r="D168" s="22"/>
      <c r="E168" s="22"/>
      <c r="F168" s="22"/>
      <c r="G168" s="22"/>
      <c r="H168" s="22"/>
      <c r="I168" s="69" t="s">
        <v>178</v>
      </c>
      <c r="J168">
        <v>8</v>
      </c>
    </row>
    <row r="169" spans="1:10" x14ac:dyDescent="0.25">
      <c r="A169" s="23"/>
      <c r="B169" s="23"/>
      <c r="C169" s="23"/>
      <c r="D169" s="23"/>
      <c r="E169" s="23"/>
      <c r="F169" s="23"/>
      <c r="G169" s="23"/>
      <c r="H169" s="23"/>
      <c r="I169" s="42">
        <f>IF($P$13=0,0,IF($N$5&gt;=8,$P$13,0))</f>
        <v>0</v>
      </c>
    </row>
    <row r="170" spans="1:10" x14ac:dyDescent="0.25">
      <c r="A170" s="23"/>
      <c r="B170" s="23"/>
      <c r="C170" s="24" t="s">
        <v>191</v>
      </c>
      <c r="D170" s="11"/>
      <c r="E170" s="71" t="str">
        <f>IF(OR($N$7=0,$P$7=0),"oben erfassen",DATE(YEAR($G149),MONTH($G149),DAY($G149)+1))</f>
        <v>oben erfassen</v>
      </c>
      <c r="F170" s="14" t="s">
        <v>5</v>
      </c>
      <c r="G170" s="71" t="str">
        <f>IF(OR($N$7=0,$P$7=0),"oben erfassen",DATE(YEAR(E170),MONTH(E170)+1,MIN(DAY(E170),DAY(DATE(YEAR(E170),
MONTH(E170)+ 1 +1,0)))-1))</f>
        <v>oben erfassen</v>
      </c>
      <c r="H170" s="23"/>
      <c r="I170" s="73"/>
    </row>
    <row r="171" spans="1:10" x14ac:dyDescent="0.25">
      <c r="A171" s="11" t="str">
        <f>IF(OR($N$7=0,$P$7=0),"erfassen",MONTH($E170)&amp;"/"&amp;YEAR($E170))</f>
        <v>erfassen</v>
      </c>
      <c r="B171" s="23"/>
      <c r="C171" s="23"/>
      <c r="D171" s="23"/>
      <c r="E171" s="23"/>
      <c r="F171" s="23"/>
      <c r="G171" s="23"/>
      <c r="H171" s="23"/>
      <c r="I171" s="25"/>
    </row>
    <row r="172" spans="1:10" ht="45" x14ac:dyDescent="0.25">
      <c r="A172" s="26" t="s">
        <v>224</v>
      </c>
      <c r="B172" s="27" t="s">
        <v>183</v>
      </c>
      <c r="C172" s="26" t="s">
        <v>185</v>
      </c>
      <c r="D172" s="27" t="s">
        <v>184</v>
      </c>
      <c r="E172" s="26" t="s">
        <v>188</v>
      </c>
      <c r="F172" s="26" t="s">
        <v>186</v>
      </c>
      <c r="G172" s="27" t="s">
        <v>177</v>
      </c>
      <c r="H172" s="28"/>
      <c r="I172" s="63"/>
    </row>
    <row r="173" spans="1:10" ht="15.75" thickBot="1" x14ac:dyDescent="0.3">
      <c r="A173" s="74">
        <f>IF($N5&gt;=J168,$A156,0)</f>
        <v>0</v>
      </c>
      <c r="B173" s="29"/>
      <c r="C173" s="76">
        <v>30</v>
      </c>
      <c r="D173" s="11"/>
      <c r="E173" s="62" t="str">
        <f>IF(OR($N$7=0,$P$7=0),"erfassen",(DAY(DATE(YEAR($E170),MONTH($E170)+1,0)))-$E156)</f>
        <v>erfassen</v>
      </c>
      <c r="F173" s="11"/>
      <c r="G173" s="64">
        <f>IF(OR($N$7=0,$P$7=0),0,$A173*$E173/$C173)</f>
        <v>0</v>
      </c>
      <c r="H173" s="29"/>
      <c r="I173" s="72"/>
    </row>
    <row r="174" spans="1:10" x14ac:dyDescent="0.25">
      <c r="A174" s="23"/>
      <c r="B174" s="23"/>
      <c r="C174" s="23"/>
      <c r="D174" s="23"/>
      <c r="E174" s="23"/>
      <c r="F174" s="23"/>
      <c r="G174" s="23"/>
      <c r="H174" s="23"/>
      <c r="I174" s="25"/>
    </row>
    <row r="175" spans="1:10" x14ac:dyDescent="0.25">
      <c r="A175" s="11" t="str">
        <f>IF(OR($N$7=0,$P$7=0),"erfassen",MONTH($G170)&amp;"/"&amp;YEAR($G170))</f>
        <v>erfassen</v>
      </c>
      <c r="B175" s="23"/>
      <c r="C175" s="23"/>
      <c r="D175" s="23"/>
      <c r="E175" s="23"/>
      <c r="F175" s="23"/>
      <c r="G175" s="23"/>
      <c r="H175" s="23"/>
      <c r="I175" s="25"/>
    </row>
    <row r="176" spans="1:10" ht="45" x14ac:dyDescent="0.25">
      <c r="A176" s="26" t="s">
        <v>224</v>
      </c>
      <c r="B176" s="27" t="s">
        <v>183</v>
      </c>
      <c r="C176" s="26" t="s">
        <v>185</v>
      </c>
      <c r="D176" s="27" t="s">
        <v>184</v>
      </c>
      <c r="E176" s="26" t="s">
        <v>188</v>
      </c>
      <c r="F176" s="26" t="s">
        <v>186</v>
      </c>
      <c r="G176" s="27" t="s">
        <v>177</v>
      </c>
      <c r="H176" s="28"/>
      <c r="I176" s="63"/>
    </row>
    <row r="177" spans="1:10" ht="15.75" thickBot="1" x14ac:dyDescent="0.3">
      <c r="A177" s="10"/>
      <c r="B177" s="29"/>
      <c r="C177" s="76">
        <v>30</v>
      </c>
      <c r="D177" s="11"/>
      <c r="E177" s="62" t="str">
        <f>IF(OR($N$7=0,$P$7=0),"erfassen",DAY($G170))</f>
        <v>erfassen</v>
      </c>
      <c r="F177" s="11"/>
      <c r="G177" s="64">
        <f>IF(OR($N$7=0,$P$7=0),0,$A177*$E177/$C177)</f>
        <v>0</v>
      </c>
      <c r="H177" s="29"/>
      <c r="I177" s="72"/>
    </row>
    <row r="178" spans="1:10" x14ac:dyDescent="0.25">
      <c r="A178" s="23"/>
      <c r="B178" s="23"/>
      <c r="C178" s="23"/>
      <c r="D178" s="23"/>
      <c r="E178" s="23"/>
      <c r="F178" s="23"/>
      <c r="G178" s="23"/>
      <c r="H178" s="23"/>
      <c r="I178" s="25"/>
    </row>
    <row r="179" spans="1:10" x14ac:dyDescent="0.25">
      <c r="A179" s="29"/>
      <c r="B179" s="29"/>
      <c r="C179" s="11" t="s">
        <v>179</v>
      </c>
      <c r="D179" s="11"/>
      <c r="E179" s="11"/>
      <c r="F179" s="11"/>
      <c r="G179" s="29">
        <f>G173+G177</f>
        <v>0</v>
      </c>
      <c r="H179" s="23"/>
      <c r="I179" s="25"/>
    </row>
    <row r="180" spans="1:10" x14ac:dyDescent="0.25">
      <c r="A180" s="31"/>
      <c r="B180" s="31"/>
      <c r="C180" s="65" t="s">
        <v>180</v>
      </c>
      <c r="D180" s="65"/>
      <c r="E180" s="65"/>
      <c r="F180" s="65"/>
      <c r="G180" s="31">
        <f>$G179*20/100</f>
        <v>0</v>
      </c>
      <c r="H180" s="23"/>
      <c r="I180" s="25"/>
    </row>
    <row r="181" spans="1:10" x14ac:dyDescent="0.25">
      <c r="A181" s="29"/>
      <c r="B181" s="29"/>
      <c r="C181" s="11"/>
      <c r="D181" s="11"/>
      <c r="E181" s="11"/>
      <c r="F181" s="11"/>
      <c r="G181" s="29">
        <f>$G179+$G180</f>
        <v>0</v>
      </c>
      <c r="H181" s="23"/>
      <c r="I181" s="25"/>
    </row>
    <row r="182" spans="1:10" x14ac:dyDescent="0.25">
      <c r="A182" s="29"/>
      <c r="B182" s="30"/>
      <c r="C182" s="11" t="s">
        <v>198</v>
      </c>
      <c r="D182" s="23"/>
      <c r="E182" s="23"/>
      <c r="F182" s="23"/>
      <c r="G182" s="66">
        <f>$N$3</f>
        <v>0</v>
      </c>
      <c r="H182" s="23"/>
      <c r="I182" s="25"/>
    </row>
    <row r="183" spans="1:10" x14ac:dyDescent="0.25">
      <c r="A183" s="31"/>
      <c r="B183" s="32"/>
      <c r="C183" s="67"/>
      <c r="D183" s="33"/>
      <c r="E183" s="33"/>
      <c r="F183" s="33"/>
      <c r="G183" s="68">
        <f>IF(OR($G181=0,$N$3=0),0,$N$3*$G181/100)</f>
        <v>0</v>
      </c>
      <c r="H183" s="23"/>
      <c r="I183" s="25"/>
    </row>
    <row r="184" spans="1:10" ht="15.75" thickBot="1" x14ac:dyDescent="0.3">
      <c r="A184" s="38"/>
      <c r="B184" s="38"/>
      <c r="C184" s="95" t="str">
        <f>IF($G183&lt;=$I169,"Förderung","Förderung, jedoch höchstens lt. Bescheid "&amp; $I169&amp;"€")</f>
        <v>Förderung</v>
      </c>
      <c r="D184" s="95"/>
      <c r="E184" s="95"/>
      <c r="F184" s="23"/>
      <c r="G184" s="38">
        <f>IF($G183&lt;=$I169,$G183, $I169)</f>
        <v>0</v>
      </c>
      <c r="H184" s="23"/>
      <c r="I184" s="41"/>
    </row>
    <row r="185" spans="1:10" x14ac:dyDescent="0.25">
      <c r="A185" s="34"/>
      <c r="B185" s="34"/>
      <c r="C185" s="35"/>
      <c r="D185" s="35"/>
      <c r="E185" s="23"/>
      <c r="F185" s="23"/>
      <c r="G185" s="104" t="s">
        <v>197</v>
      </c>
      <c r="H185" s="105"/>
      <c r="I185" s="36" t="s">
        <v>181</v>
      </c>
    </row>
    <row r="186" spans="1:10" x14ac:dyDescent="0.25">
      <c r="A186" s="24"/>
      <c r="B186" s="23"/>
      <c r="C186" s="23"/>
      <c r="D186" s="23"/>
      <c r="E186" s="23"/>
      <c r="F186" s="23"/>
      <c r="G186" s="106" t="s">
        <v>196</v>
      </c>
      <c r="H186" s="107"/>
      <c r="I186" s="37" t="s">
        <v>205</v>
      </c>
    </row>
    <row r="187" spans="1:10" x14ac:dyDescent="0.25">
      <c r="A187" s="38"/>
      <c r="B187" s="38"/>
      <c r="C187" s="95"/>
      <c r="D187" s="95"/>
      <c r="E187" s="95"/>
      <c r="F187" s="34"/>
      <c r="G187" s="108">
        <f>IF($G183&lt;=$I169,$G183, $I169)</f>
        <v>0</v>
      </c>
      <c r="H187" s="109"/>
      <c r="I187" s="43">
        <f>IF($N$5&gt;8,$I169,0)</f>
        <v>0</v>
      </c>
    </row>
    <row r="188" spans="1:10" ht="15.75" thickBot="1" x14ac:dyDescent="0.3">
      <c r="A188" s="40"/>
      <c r="B188" s="40"/>
      <c r="C188" s="40"/>
      <c r="D188" s="40"/>
      <c r="E188" s="40"/>
      <c r="F188" s="40"/>
      <c r="G188" s="39"/>
      <c r="H188" s="40"/>
      <c r="I188" s="41"/>
    </row>
    <row r="189" spans="1:10" x14ac:dyDescent="0.25">
      <c r="A189" s="22" t="s">
        <v>220</v>
      </c>
      <c r="B189" s="22"/>
      <c r="C189" s="22"/>
      <c r="D189" s="22"/>
      <c r="E189" s="22"/>
      <c r="F189" s="22"/>
      <c r="G189" s="22"/>
      <c r="H189" s="22"/>
      <c r="I189" s="69" t="s">
        <v>178</v>
      </c>
      <c r="J189">
        <v>9</v>
      </c>
    </row>
    <row r="190" spans="1:10" x14ac:dyDescent="0.25">
      <c r="A190" s="23"/>
      <c r="B190" s="23"/>
      <c r="C190" s="23"/>
      <c r="D190" s="23"/>
      <c r="E190" s="23"/>
      <c r="F190" s="23"/>
      <c r="G190" s="23"/>
      <c r="H190" s="23"/>
      <c r="I190" s="42">
        <f>IF($P$13=0,0,IF($N$5&gt;=9,$P$13,0))</f>
        <v>0</v>
      </c>
    </row>
    <row r="191" spans="1:10" x14ac:dyDescent="0.25">
      <c r="A191" s="23"/>
      <c r="B191" s="23"/>
      <c r="C191" s="24" t="s">
        <v>191</v>
      </c>
      <c r="D191" s="11"/>
      <c r="E191" s="71" t="str">
        <f>IF(OR($N$7=0,$P$7=0),"oben erfassen",DATE(YEAR($G170),MONTH($G170),DAY($G170)+1))</f>
        <v>oben erfassen</v>
      </c>
      <c r="F191" s="14" t="s">
        <v>5</v>
      </c>
      <c r="G191" s="71" t="str">
        <f>IF(OR($N$7=0,$P$7=0),"oben erfassen",DATE(YEAR(E191),MONTH(E191)+1,MIN(DAY(E191),DAY(DATE(YEAR(E191),
MONTH(E191)+ 1 +1,0)))-1))</f>
        <v>oben erfassen</v>
      </c>
      <c r="H191" s="23"/>
      <c r="I191" s="73"/>
    </row>
    <row r="192" spans="1:10" x14ac:dyDescent="0.25">
      <c r="A192" s="11" t="str">
        <f>IF(OR($N$7=0,$P$7=0),"erfassen",MONTH($E191)&amp;"/"&amp;YEAR($E191))</f>
        <v>erfassen</v>
      </c>
      <c r="B192" s="23"/>
      <c r="C192" s="23"/>
      <c r="D192" s="23"/>
      <c r="E192" s="23"/>
      <c r="F192" s="23"/>
      <c r="G192" s="23"/>
      <c r="H192" s="23"/>
      <c r="I192" s="25"/>
    </row>
    <row r="193" spans="1:9" ht="45" x14ac:dyDescent="0.25">
      <c r="A193" s="26" t="s">
        <v>224</v>
      </c>
      <c r="B193" s="27" t="s">
        <v>183</v>
      </c>
      <c r="C193" s="26" t="s">
        <v>185</v>
      </c>
      <c r="D193" s="27" t="s">
        <v>184</v>
      </c>
      <c r="E193" s="26" t="s">
        <v>188</v>
      </c>
      <c r="F193" s="26" t="s">
        <v>186</v>
      </c>
      <c r="G193" s="27" t="s">
        <v>177</v>
      </c>
      <c r="H193" s="28"/>
      <c r="I193" s="63"/>
    </row>
    <row r="194" spans="1:9" ht="15.75" thickBot="1" x14ac:dyDescent="0.3">
      <c r="A194" s="74">
        <f>IF($N5&gt;=J189,$A177,0)</f>
        <v>0</v>
      </c>
      <c r="B194" s="29"/>
      <c r="C194" s="76">
        <v>30</v>
      </c>
      <c r="D194" s="11"/>
      <c r="E194" s="62" t="str">
        <f>IF(OR($N$7=0,$P$7=0),"erfassen",(DAY(DATE(YEAR($E191),MONTH($E191)+1,0)))-$E177)</f>
        <v>erfassen</v>
      </c>
      <c r="F194" s="11"/>
      <c r="G194" s="64">
        <f>IF(OR($N$7=0,$P$7=0),0,$A194*$E194/$C194)</f>
        <v>0</v>
      </c>
      <c r="H194" s="29"/>
      <c r="I194" s="72"/>
    </row>
    <row r="195" spans="1:9" x14ac:dyDescent="0.25">
      <c r="A195" s="23"/>
      <c r="B195" s="23"/>
      <c r="C195" s="23"/>
      <c r="D195" s="23"/>
      <c r="E195" s="23"/>
      <c r="F195" s="23"/>
      <c r="G195" s="23"/>
      <c r="H195" s="23"/>
      <c r="I195" s="25"/>
    </row>
    <row r="196" spans="1:9" x14ac:dyDescent="0.25">
      <c r="A196" s="11" t="str">
        <f>IF(OR($N$7=0,$P$7=0),"erfassen",MONTH($G191)&amp;"/"&amp;YEAR($G191))</f>
        <v>erfassen</v>
      </c>
      <c r="B196" s="23"/>
      <c r="C196" s="23"/>
      <c r="D196" s="23"/>
      <c r="E196" s="23"/>
      <c r="F196" s="23"/>
      <c r="G196" s="23"/>
      <c r="H196" s="23"/>
      <c r="I196" s="25"/>
    </row>
    <row r="197" spans="1:9" ht="45" x14ac:dyDescent="0.25">
      <c r="A197" s="26" t="s">
        <v>224</v>
      </c>
      <c r="B197" s="27" t="s">
        <v>183</v>
      </c>
      <c r="C197" s="26" t="s">
        <v>185</v>
      </c>
      <c r="D197" s="27" t="s">
        <v>184</v>
      </c>
      <c r="E197" s="26" t="s">
        <v>188</v>
      </c>
      <c r="F197" s="26" t="s">
        <v>186</v>
      </c>
      <c r="G197" s="27" t="s">
        <v>177</v>
      </c>
      <c r="H197" s="28"/>
      <c r="I197" s="63"/>
    </row>
    <row r="198" spans="1:9" ht="15.75" thickBot="1" x14ac:dyDescent="0.3">
      <c r="A198" s="10"/>
      <c r="B198" s="29"/>
      <c r="C198" s="76">
        <v>30</v>
      </c>
      <c r="D198" s="11"/>
      <c r="E198" s="62" t="str">
        <f>IF(OR($N$7=0,$P$7=0),"erfassen",DAY($G191))</f>
        <v>erfassen</v>
      </c>
      <c r="F198" s="11"/>
      <c r="G198" s="64">
        <f>IF(OR($N$7=0,$P$7=0),0,$A198*$E198/$C198)</f>
        <v>0</v>
      </c>
      <c r="H198" s="29"/>
      <c r="I198" s="72"/>
    </row>
    <row r="199" spans="1:9" x14ac:dyDescent="0.25">
      <c r="A199" s="23"/>
      <c r="B199" s="23"/>
      <c r="C199" s="23"/>
      <c r="D199" s="23"/>
      <c r="E199" s="23"/>
      <c r="F199" s="23"/>
      <c r="G199" s="23"/>
      <c r="H199" s="23"/>
      <c r="I199" s="25"/>
    </row>
    <row r="200" spans="1:9" x14ac:dyDescent="0.25">
      <c r="A200" s="29"/>
      <c r="B200" s="29"/>
      <c r="C200" s="11" t="s">
        <v>179</v>
      </c>
      <c r="D200" s="11"/>
      <c r="E200" s="11"/>
      <c r="F200" s="11"/>
      <c r="G200" s="29">
        <f>G194+G198</f>
        <v>0</v>
      </c>
      <c r="H200" s="23"/>
      <c r="I200" s="25"/>
    </row>
    <row r="201" spans="1:9" x14ac:dyDescent="0.25">
      <c r="A201" s="31"/>
      <c r="B201" s="31"/>
      <c r="C201" s="65" t="s">
        <v>180</v>
      </c>
      <c r="D201" s="65"/>
      <c r="E201" s="65"/>
      <c r="F201" s="65"/>
      <c r="G201" s="31">
        <f>$G200*20/100</f>
        <v>0</v>
      </c>
      <c r="H201" s="23"/>
      <c r="I201" s="25"/>
    </row>
    <row r="202" spans="1:9" x14ac:dyDescent="0.25">
      <c r="A202" s="29"/>
      <c r="B202" s="29"/>
      <c r="C202" s="11"/>
      <c r="D202" s="11"/>
      <c r="E202" s="11"/>
      <c r="F202" s="11"/>
      <c r="G202" s="29">
        <f>$G200+$G201</f>
        <v>0</v>
      </c>
      <c r="H202" s="23"/>
      <c r="I202" s="25"/>
    </row>
    <row r="203" spans="1:9" x14ac:dyDescent="0.25">
      <c r="A203" s="29"/>
      <c r="B203" s="30"/>
      <c r="C203" s="11" t="s">
        <v>198</v>
      </c>
      <c r="D203" s="23"/>
      <c r="E203" s="23"/>
      <c r="F203" s="23"/>
      <c r="G203" s="66">
        <f>$N$3</f>
        <v>0</v>
      </c>
      <c r="H203" s="23"/>
      <c r="I203" s="25"/>
    </row>
    <row r="204" spans="1:9" x14ac:dyDescent="0.25">
      <c r="A204" s="31"/>
      <c r="B204" s="32"/>
      <c r="C204" s="67"/>
      <c r="D204" s="33"/>
      <c r="E204" s="33"/>
      <c r="F204" s="33"/>
      <c r="G204" s="68">
        <f>IF(OR($G202=0,$N$3=0),0,$N$3*$G202/100)</f>
        <v>0</v>
      </c>
      <c r="H204" s="23"/>
      <c r="I204" s="25"/>
    </row>
    <row r="205" spans="1:9" ht="15.75" thickBot="1" x14ac:dyDescent="0.3">
      <c r="A205" s="38"/>
      <c r="B205" s="38"/>
      <c r="C205" s="95" t="str">
        <f>IF($G204&lt;=$I190,"Förderung","Förderung, jedoch höchstens lt. Bescheid "&amp; $I190&amp;"€")</f>
        <v>Förderung</v>
      </c>
      <c r="D205" s="95"/>
      <c r="E205" s="95"/>
      <c r="F205" s="23"/>
      <c r="G205" s="38">
        <f>IF($G204&lt;=$I190,$G204, $I190)</f>
        <v>0</v>
      </c>
      <c r="H205" s="23"/>
      <c r="I205" s="41"/>
    </row>
    <row r="206" spans="1:9" x14ac:dyDescent="0.25">
      <c r="A206" s="34"/>
      <c r="B206" s="34"/>
      <c r="C206" s="35"/>
      <c r="D206" s="35"/>
      <c r="E206" s="23"/>
      <c r="F206" s="23"/>
      <c r="G206" s="104" t="s">
        <v>197</v>
      </c>
      <c r="H206" s="105"/>
      <c r="I206" s="36" t="s">
        <v>181</v>
      </c>
    </row>
    <row r="207" spans="1:9" x14ac:dyDescent="0.25">
      <c r="A207" s="24"/>
      <c r="B207" s="23"/>
      <c r="C207" s="23"/>
      <c r="D207" s="23"/>
      <c r="E207" s="23"/>
      <c r="F207" s="23"/>
      <c r="G207" s="106" t="s">
        <v>196</v>
      </c>
      <c r="H207" s="107"/>
      <c r="I207" s="37" t="s">
        <v>206</v>
      </c>
    </row>
    <row r="208" spans="1:9" x14ac:dyDescent="0.25">
      <c r="A208" s="38"/>
      <c r="B208" s="38"/>
      <c r="C208" s="95"/>
      <c r="D208" s="95"/>
      <c r="E208" s="95"/>
      <c r="F208" s="34"/>
      <c r="G208" s="108">
        <f>IF($G204&lt;=$I190,$G204, $I190)</f>
        <v>0</v>
      </c>
      <c r="H208" s="109"/>
      <c r="I208" s="43">
        <f>IF($N$5&gt;9,$I190,0)</f>
        <v>0</v>
      </c>
    </row>
    <row r="209" spans="1:10" ht="15.75" thickBot="1" x14ac:dyDescent="0.3">
      <c r="A209" s="40"/>
      <c r="B209" s="40"/>
      <c r="C209" s="40"/>
      <c r="D209" s="40"/>
      <c r="E209" s="40"/>
      <c r="F209" s="40"/>
      <c r="G209" s="39"/>
      <c r="H209" s="40"/>
      <c r="I209" s="41"/>
    </row>
    <row r="210" spans="1:10" x14ac:dyDescent="0.25">
      <c r="A210" s="22" t="s">
        <v>221</v>
      </c>
      <c r="B210" s="22"/>
      <c r="C210" s="22"/>
      <c r="D210" s="22"/>
      <c r="E210" s="22"/>
      <c r="F210" s="22"/>
      <c r="G210" s="22"/>
      <c r="H210" s="22"/>
      <c r="I210" s="69" t="s">
        <v>178</v>
      </c>
      <c r="J210">
        <v>10</v>
      </c>
    </row>
    <row r="211" spans="1:10" x14ac:dyDescent="0.25">
      <c r="A211" s="23"/>
      <c r="B211" s="23"/>
      <c r="C211" s="23"/>
      <c r="D211" s="23"/>
      <c r="E211" s="23"/>
      <c r="F211" s="23"/>
      <c r="G211" s="23"/>
      <c r="H211" s="23"/>
      <c r="I211" s="42">
        <f>IF($P$13=0,0,IF($N$5&gt;=10,$P$13,0))</f>
        <v>0</v>
      </c>
    </row>
    <row r="212" spans="1:10" x14ac:dyDescent="0.25">
      <c r="A212" s="23"/>
      <c r="B212" s="23"/>
      <c r="C212" s="24" t="s">
        <v>191</v>
      </c>
      <c r="D212" s="11"/>
      <c r="E212" s="71" t="str">
        <f>IF(OR($N$7=0,$P$7=0),"oben erfassen",DATE(YEAR($G191),MONTH($G191),DAY($G191)+1))</f>
        <v>oben erfassen</v>
      </c>
      <c r="F212" s="14" t="s">
        <v>5</v>
      </c>
      <c r="G212" s="71" t="str">
        <f>IF(OR($N$7=0,$P$7=0),"oben erfassen",DATE(YEAR(E212),MONTH(E212)+1,MIN(DAY(E212),DAY(DATE(YEAR(E212),
MONTH(E212)+ 1 +1,0)))-1))</f>
        <v>oben erfassen</v>
      </c>
      <c r="H212" s="23"/>
      <c r="I212" s="73"/>
    </row>
    <row r="213" spans="1:10" x14ac:dyDescent="0.25">
      <c r="A213" s="11" t="str">
        <f>IF(OR($N$7=0,$P$7=0),"erfassen",MONTH($E212)&amp;"/"&amp;YEAR($E212))</f>
        <v>erfassen</v>
      </c>
      <c r="B213" s="23"/>
      <c r="C213" s="23"/>
      <c r="D213" s="23"/>
      <c r="E213" s="23"/>
      <c r="F213" s="23"/>
      <c r="G213" s="23"/>
      <c r="H213" s="23"/>
      <c r="I213" s="25"/>
    </row>
    <row r="214" spans="1:10" ht="45" x14ac:dyDescent="0.25">
      <c r="A214" s="26" t="s">
        <v>224</v>
      </c>
      <c r="B214" s="27" t="s">
        <v>183</v>
      </c>
      <c r="C214" s="26" t="s">
        <v>185</v>
      </c>
      <c r="D214" s="27" t="s">
        <v>184</v>
      </c>
      <c r="E214" s="26" t="s">
        <v>188</v>
      </c>
      <c r="F214" s="26" t="s">
        <v>186</v>
      </c>
      <c r="G214" s="27" t="s">
        <v>177</v>
      </c>
      <c r="H214" s="28"/>
      <c r="I214" s="63"/>
    </row>
    <row r="215" spans="1:10" ht="15.75" thickBot="1" x14ac:dyDescent="0.3">
      <c r="A215" s="74">
        <f>IF($N5&gt;=J210,$A198,0)</f>
        <v>0</v>
      </c>
      <c r="B215" s="29"/>
      <c r="C215" s="76">
        <v>30</v>
      </c>
      <c r="D215" s="11"/>
      <c r="E215" s="62" t="str">
        <f>IF(OR($N$7=0,$P$7=0),"erfassen",(DAY(DATE(YEAR($E212),MONTH($E212)+1,0)))-$E198)</f>
        <v>erfassen</v>
      </c>
      <c r="F215" s="11"/>
      <c r="G215" s="64">
        <f>IF(OR($N$7=0,$P$7=0),0,$A215*$E215/$C215)</f>
        <v>0</v>
      </c>
      <c r="H215" s="29"/>
      <c r="I215" s="72"/>
    </row>
    <row r="216" spans="1:10" x14ac:dyDescent="0.25">
      <c r="A216" s="23"/>
      <c r="B216" s="23"/>
      <c r="C216" s="23"/>
      <c r="D216" s="23"/>
      <c r="E216" s="23"/>
      <c r="F216" s="23"/>
      <c r="G216" s="23"/>
      <c r="H216" s="23"/>
      <c r="I216" s="25"/>
    </row>
    <row r="217" spans="1:10" x14ac:dyDescent="0.25">
      <c r="A217" s="11" t="str">
        <f>IF(OR($N$7=0,$P$7=0),"erfassen",MONTH($G212)&amp;"/"&amp;YEAR($G212))</f>
        <v>erfassen</v>
      </c>
      <c r="B217" s="23"/>
      <c r="C217" s="23"/>
      <c r="D217" s="23"/>
      <c r="E217" s="23"/>
      <c r="F217" s="23"/>
      <c r="G217" s="23"/>
      <c r="H217" s="23"/>
      <c r="I217" s="25"/>
    </row>
    <row r="218" spans="1:10" ht="45" x14ac:dyDescent="0.25">
      <c r="A218" s="26" t="s">
        <v>224</v>
      </c>
      <c r="B218" s="27" t="s">
        <v>183</v>
      </c>
      <c r="C218" s="26" t="s">
        <v>185</v>
      </c>
      <c r="D218" s="27" t="s">
        <v>184</v>
      </c>
      <c r="E218" s="26" t="s">
        <v>188</v>
      </c>
      <c r="F218" s="26" t="s">
        <v>186</v>
      </c>
      <c r="G218" s="27" t="s">
        <v>177</v>
      </c>
      <c r="H218" s="28"/>
      <c r="I218" s="63"/>
    </row>
    <row r="219" spans="1:10" ht="15.75" thickBot="1" x14ac:dyDescent="0.3">
      <c r="A219" s="10"/>
      <c r="B219" s="29"/>
      <c r="C219" s="76">
        <v>30</v>
      </c>
      <c r="D219" s="11"/>
      <c r="E219" s="62" t="str">
        <f>IF(OR($N$7=0,$P$7=0),"erfassen",DAY($G212))</f>
        <v>erfassen</v>
      </c>
      <c r="F219" s="11"/>
      <c r="G219" s="64">
        <f>IF(OR($N$7=0,$P$7=0),0,$A219*$E219/$C219)</f>
        <v>0</v>
      </c>
      <c r="H219" s="29"/>
      <c r="I219" s="72"/>
    </row>
    <row r="220" spans="1:10" x14ac:dyDescent="0.25">
      <c r="A220" s="23"/>
      <c r="B220" s="23"/>
      <c r="C220" s="23"/>
      <c r="D220" s="23"/>
      <c r="E220" s="23"/>
      <c r="F220" s="23"/>
      <c r="G220" s="23"/>
      <c r="H220" s="23"/>
      <c r="I220" s="25"/>
    </row>
    <row r="221" spans="1:10" x14ac:dyDescent="0.25">
      <c r="A221" s="29"/>
      <c r="B221" s="29"/>
      <c r="C221" s="11" t="s">
        <v>179</v>
      </c>
      <c r="D221" s="11"/>
      <c r="E221" s="11"/>
      <c r="F221" s="11"/>
      <c r="G221" s="29">
        <f>G215+G219</f>
        <v>0</v>
      </c>
      <c r="H221" s="23"/>
      <c r="I221" s="25"/>
    </row>
    <row r="222" spans="1:10" x14ac:dyDescent="0.25">
      <c r="A222" s="31"/>
      <c r="B222" s="31"/>
      <c r="C222" s="65" t="s">
        <v>180</v>
      </c>
      <c r="D222" s="65"/>
      <c r="E222" s="65"/>
      <c r="F222" s="65"/>
      <c r="G222" s="31">
        <f>$G221*20/100</f>
        <v>0</v>
      </c>
      <c r="H222" s="23"/>
      <c r="I222" s="25"/>
    </row>
    <row r="223" spans="1:10" x14ac:dyDescent="0.25">
      <c r="A223" s="29"/>
      <c r="B223" s="29"/>
      <c r="C223" s="11"/>
      <c r="D223" s="11"/>
      <c r="E223" s="11"/>
      <c r="F223" s="11"/>
      <c r="G223" s="29">
        <f>$G221+$G222</f>
        <v>0</v>
      </c>
      <c r="H223" s="23"/>
      <c r="I223" s="25"/>
    </row>
    <row r="224" spans="1:10" x14ac:dyDescent="0.25">
      <c r="A224" s="29"/>
      <c r="B224" s="30"/>
      <c r="C224" s="11" t="s">
        <v>198</v>
      </c>
      <c r="D224" s="23"/>
      <c r="E224" s="23"/>
      <c r="F224" s="23"/>
      <c r="G224" s="66">
        <f>$N$3</f>
        <v>0</v>
      </c>
      <c r="H224" s="23"/>
      <c r="I224" s="25"/>
    </row>
    <row r="225" spans="1:10" x14ac:dyDescent="0.25">
      <c r="A225" s="31"/>
      <c r="B225" s="32"/>
      <c r="C225" s="67"/>
      <c r="D225" s="33"/>
      <c r="E225" s="33"/>
      <c r="F225" s="33"/>
      <c r="G225" s="68">
        <f>IF(OR($G223=0,$N$3=0),0,$N$3*$G223/100)</f>
        <v>0</v>
      </c>
      <c r="H225" s="23"/>
      <c r="I225" s="25"/>
    </row>
    <row r="226" spans="1:10" ht="15.75" thickBot="1" x14ac:dyDescent="0.3">
      <c r="A226" s="38"/>
      <c r="B226" s="38"/>
      <c r="C226" s="95" t="str">
        <f>IF($G225&lt;=$I211,"Förderung","Förderung, jedoch höchstens lt. Bescheid "&amp; $I211&amp;"€")</f>
        <v>Förderung</v>
      </c>
      <c r="D226" s="95"/>
      <c r="E226" s="95"/>
      <c r="F226" s="23"/>
      <c r="G226" s="38">
        <f>IF($G225&lt;=$I211,$G225, $I211)</f>
        <v>0</v>
      </c>
      <c r="H226" s="23"/>
      <c r="I226" s="41"/>
    </row>
    <row r="227" spans="1:10" x14ac:dyDescent="0.25">
      <c r="A227" s="34"/>
      <c r="B227" s="34"/>
      <c r="C227" s="35"/>
      <c r="D227" s="35"/>
      <c r="E227" s="23"/>
      <c r="F227" s="23"/>
      <c r="G227" s="104" t="s">
        <v>197</v>
      </c>
      <c r="H227" s="105"/>
      <c r="I227" s="36" t="s">
        <v>181</v>
      </c>
    </row>
    <row r="228" spans="1:10" x14ac:dyDescent="0.25">
      <c r="A228" s="24"/>
      <c r="B228" s="23"/>
      <c r="C228" s="23"/>
      <c r="D228" s="23"/>
      <c r="E228" s="23"/>
      <c r="F228" s="23"/>
      <c r="G228" s="106" t="s">
        <v>196</v>
      </c>
      <c r="H228" s="107"/>
      <c r="I228" s="37" t="s">
        <v>207</v>
      </c>
    </row>
    <row r="229" spans="1:10" x14ac:dyDescent="0.25">
      <c r="A229" s="38"/>
      <c r="B229" s="38"/>
      <c r="C229" s="95"/>
      <c r="D229" s="95"/>
      <c r="E229" s="95"/>
      <c r="F229" s="34"/>
      <c r="G229" s="108">
        <f>IF($G225&lt;=$I211,$G225, $I211)</f>
        <v>0</v>
      </c>
      <c r="H229" s="109"/>
      <c r="I229" s="43">
        <f>IF($N$5&gt;10,$I211,0)</f>
        <v>0</v>
      </c>
    </row>
    <row r="230" spans="1:10" ht="15.75" thickBot="1" x14ac:dyDescent="0.3">
      <c r="A230" s="40"/>
      <c r="B230" s="40"/>
      <c r="C230" s="40"/>
      <c r="D230" s="40"/>
      <c r="E230" s="40"/>
      <c r="F230" s="40"/>
      <c r="G230" s="39"/>
      <c r="H230" s="40"/>
      <c r="I230" s="41"/>
    </row>
    <row r="231" spans="1:10" x14ac:dyDescent="0.25">
      <c r="A231" s="22" t="s">
        <v>222</v>
      </c>
      <c r="B231" s="22"/>
      <c r="C231" s="22"/>
      <c r="D231" s="22"/>
      <c r="E231" s="22"/>
      <c r="F231" s="22"/>
      <c r="G231" s="22"/>
      <c r="H231" s="22"/>
      <c r="I231" s="69" t="s">
        <v>178</v>
      </c>
      <c r="J231">
        <v>11</v>
      </c>
    </row>
    <row r="232" spans="1:10" x14ac:dyDescent="0.25">
      <c r="A232" s="23"/>
      <c r="B232" s="23"/>
      <c r="C232" s="23"/>
      <c r="D232" s="23"/>
      <c r="E232" s="23"/>
      <c r="F232" s="23"/>
      <c r="G232" s="23"/>
      <c r="H232" s="23"/>
      <c r="I232" s="42">
        <f>IF($P$13=0,0,IF($N$5&gt;=11,$P$13,0))</f>
        <v>0</v>
      </c>
    </row>
    <row r="233" spans="1:10" x14ac:dyDescent="0.25">
      <c r="A233" s="23"/>
      <c r="B233" s="23"/>
      <c r="C233" s="24" t="s">
        <v>191</v>
      </c>
      <c r="D233" s="11"/>
      <c r="E233" s="71" t="str">
        <f>IF(OR($N$7=0,$P$7=0),"oben erfassen",DATE(YEAR($G212),MONTH($G212),DAY($G212)+1))</f>
        <v>oben erfassen</v>
      </c>
      <c r="F233" s="14" t="s">
        <v>5</v>
      </c>
      <c r="G233" s="71" t="str">
        <f>IF(OR($N$7=0,$P$7=0),"oben erfassen",DATE(YEAR(E233),MONTH(E233)+1,MIN(DAY(E233),DAY(DATE(YEAR(E233),
MONTH(E233)+ 1 +1,0)))-1))</f>
        <v>oben erfassen</v>
      </c>
      <c r="H233" s="23"/>
      <c r="I233" s="73"/>
    </row>
    <row r="234" spans="1:10" x14ac:dyDescent="0.25">
      <c r="A234" s="11" t="str">
        <f>IF(OR($N$7=0,$P$7=0),"erfassen",MONTH($E233)&amp;"/"&amp;YEAR($E233))</f>
        <v>erfassen</v>
      </c>
      <c r="B234" s="23"/>
      <c r="C234" s="23"/>
      <c r="D234" s="23"/>
      <c r="E234" s="23"/>
      <c r="F234" s="23"/>
      <c r="G234" s="23"/>
      <c r="H234" s="23"/>
      <c r="I234" s="25"/>
    </row>
    <row r="235" spans="1:10" ht="45" x14ac:dyDescent="0.25">
      <c r="A235" s="26" t="s">
        <v>224</v>
      </c>
      <c r="B235" s="27" t="s">
        <v>183</v>
      </c>
      <c r="C235" s="26" t="s">
        <v>185</v>
      </c>
      <c r="D235" s="27" t="s">
        <v>184</v>
      </c>
      <c r="E235" s="26" t="s">
        <v>188</v>
      </c>
      <c r="F235" s="26" t="s">
        <v>186</v>
      </c>
      <c r="G235" s="27" t="s">
        <v>177</v>
      </c>
      <c r="H235" s="28"/>
      <c r="I235" s="63"/>
    </row>
    <row r="236" spans="1:10" ht="15.75" thickBot="1" x14ac:dyDescent="0.3">
      <c r="A236" s="74">
        <f>IF($N5&gt;=J231,$A219,0)</f>
        <v>0</v>
      </c>
      <c r="B236" s="29"/>
      <c r="C236" s="76">
        <v>30</v>
      </c>
      <c r="D236" s="11"/>
      <c r="E236" s="62" t="str">
        <f>IF(OR($N$7=0,$P$7=0),"erfassen",(DAY(DATE(YEAR($E233),MONTH($E233)+1,0)))-$E219)</f>
        <v>erfassen</v>
      </c>
      <c r="F236" s="11"/>
      <c r="G236" s="64">
        <f>IF(OR($N$7=0,$P$7=0),0,$A236*$E236/$C236)</f>
        <v>0</v>
      </c>
      <c r="H236" s="29"/>
      <c r="I236" s="72"/>
    </row>
    <row r="237" spans="1:10" x14ac:dyDescent="0.25">
      <c r="A237" s="23"/>
      <c r="B237" s="23"/>
      <c r="C237" s="23"/>
      <c r="D237" s="23"/>
      <c r="E237" s="23"/>
      <c r="F237" s="23"/>
      <c r="G237" s="23"/>
      <c r="H237" s="23"/>
      <c r="I237" s="25"/>
    </row>
    <row r="238" spans="1:10" x14ac:dyDescent="0.25">
      <c r="A238" s="11" t="str">
        <f>IF(OR($N$7=0,$P$7=0),"erfassen",MONTH($G233)&amp;"/"&amp;YEAR($G233))</f>
        <v>erfassen</v>
      </c>
      <c r="B238" s="23"/>
      <c r="C238" s="23"/>
      <c r="D238" s="23"/>
      <c r="E238" s="23"/>
      <c r="F238" s="23"/>
      <c r="G238" s="23"/>
      <c r="H238" s="23"/>
      <c r="I238" s="25"/>
    </row>
    <row r="239" spans="1:10" ht="45" x14ac:dyDescent="0.25">
      <c r="A239" s="26" t="s">
        <v>224</v>
      </c>
      <c r="B239" s="27" t="s">
        <v>183</v>
      </c>
      <c r="C239" s="26" t="s">
        <v>185</v>
      </c>
      <c r="D239" s="27" t="s">
        <v>184</v>
      </c>
      <c r="E239" s="26" t="s">
        <v>188</v>
      </c>
      <c r="F239" s="26" t="s">
        <v>186</v>
      </c>
      <c r="G239" s="27" t="s">
        <v>177</v>
      </c>
      <c r="H239" s="28"/>
      <c r="I239" s="63"/>
    </row>
    <row r="240" spans="1:10" ht="15.75" thickBot="1" x14ac:dyDescent="0.3">
      <c r="A240" s="10"/>
      <c r="B240" s="29"/>
      <c r="C240" s="76">
        <v>30</v>
      </c>
      <c r="D240" s="11"/>
      <c r="E240" s="62" t="str">
        <f>IF(OR($N$7=0,$P$7=0),"erfassen",DAY($G233))</f>
        <v>erfassen</v>
      </c>
      <c r="F240" s="11"/>
      <c r="G240" s="64">
        <f>IF(OR($N$7=0,$P$7=0),0,$A240*$E240/$C240)</f>
        <v>0</v>
      </c>
      <c r="H240" s="29"/>
      <c r="I240" s="72"/>
    </row>
    <row r="241" spans="1:10" x14ac:dyDescent="0.25">
      <c r="A241" s="23"/>
      <c r="B241" s="23"/>
      <c r="C241" s="23"/>
      <c r="D241" s="23"/>
      <c r="E241" s="23"/>
      <c r="F241" s="23"/>
      <c r="G241" s="23"/>
      <c r="H241" s="23"/>
      <c r="I241" s="25"/>
    </row>
    <row r="242" spans="1:10" x14ac:dyDescent="0.25">
      <c r="A242" s="29"/>
      <c r="B242" s="29"/>
      <c r="C242" s="11" t="s">
        <v>179</v>
      </c>
      <c r="D242" s="11"/>
      <c r="E242" s="11"/>
      <c r="F242" s="11"/>
      <c r="G242" s="29">
        <f>G236+G240</f>
        <v>0</v>
      </c>
      <c r="H242" s="23"/>
      <c r="I242" s="25"/>
    </row>
    <row r="243" spans="1:10" x14ac:dyDescent="0.25">
      <c r="A243" s="31"/>
      <c r="B243" s="31"/>
      <c r="C243" s="65" t="s">
        <v>180</v>
      </c>
      <c r="D243" s="65"/>
      <c r="E243" s="65"/>
      <c r="F243" s="65"/>
      <c r="G243" s="31">
        <f>$G242*20/100</f>
        <v>0</v>
      </c>
      <c r="H243" s="23"/>
      <c r="I243" s="25"/>
    </row>
    <row r="244" spans="1:10" x14ac:dyDescent="0.25">
      <c r="A244" s="29"/>
      <c r="B244" s="29"/>
      <c r="C244" s="11"/>
      <c r="D244" s="11"/>
      <c r="E244" s="11"/>
      <c r="F244" s="11"/>
      <c r="G244" s="29">
        <f>$G242+$G243</f>
        <v>0</v>
      </c>
      <c r="H244" s="23"/>
      <c r="I244" s="25"/>
    </row>
    <row r="245" spans="1:10" x14ac:dyDescent="0.25">
      <c r="A245" s="29"/>
      <c r="B245" s="30"/>
      <c r="C245" s="11" t="s">
        <v>198</v>
      </c>
      <c r="D245" s="23"/>
      <c r="E245" s="23"/>
      <c r="F245" s="23"/>
      <c r="G245" s="66">
        <f>$N$3</f>
        <v>0</v>
      </c>
      <c r="H245" s="23"/>
      <c r="I245" s="25"/>
    </row>
    <row r="246" spans="1:10" x14ac:dyDescent="0.25">
      <c r="A246" s="31"/>
      <c r="B246" s="32"/>
      <c r="C246" s="67"/>
      <c r="D246" s="33"/>
      <c r="E246" s="33"/>
      <c r="F246" s="33"/>
      <c r="G246" s="68">
        <f>IF(OR($G244=0,$N$3=0),0,$N$3*$G244/100)</f>
        <v>0</v>
      </c>
      <c r="H246" s="23"/>
      <c r="I246" s="25"/>
    </row>
    <row r="247" spans="1:10" ht="15.75" thickBot="1" x14ac:dyDescent="0.3">
      <c r="A247" s="38"/>
      <c r="B247" s="38"/>
      <c r="C247" s="95" t="str">
        <f>IF($G246&lt;=$I232,"Förderung","Förderung, jedoch höchstens lt. Bescheid "&amp; $I232&amp;"€")</f>
        <v>Förderung</v>
      </c>
      <c r="D247" s="95"/>
      <c r="E247" s="95"/>
      <c r="F247" s="23"/>
      <c r="G247" s="38">
        <f>IF($G246&lt;=$I232,$G246, $I232)</f>
        <v>0</v>
      </c>
      <c r="H247" s="23"/>
      <c r="I247" s="41"/>
    </row>
    <row r="248" spans="1:10" x14ac:dyDescent="0.25">
      <c r="A248" s="34"/>
      <c r="B248" s="34"/>
      <c r="C248" s="35"/>
      <c r="D248" s="35"/>
      <c r="E248" s="23"/>
      <c r="F248" s="23"/>
      <c r="G248" s="104" t="s">
        <v>197</v>
      </c>
      <c r="H248" s="105"/>
      <c r="I248" s="36" t="s">
        <v>181</v>
      </c>
    </row>
    <row r="249" spans="1:10" x14ac:dyDescent="0.25">
      <c r="A249" s="24"/>
      <c r="B249" s="23"/>
      <c r="C249" s="23"/>
      <c r="D249" s="23"/>
      <c r="E249" s="23"/>
      <c r="F249" s="23"/>
      <c r="G249" s="106" t="s">
        <v>196</v>
      </c>
      <c r="H249" s="107"/>
      <c r="I249" s="37" t="s">
        <v>208</v>
      </c>
    </row>
    <row r="250" spans="1:10" x14ac:dyDescent="0.25">
      <c r="A250" s="38"/>
      <c r="B250" s="38"/>
      <c r="C250" s="95"/>
      <c r="D250" s="95"/>
      <c r="E250" s="95"/>
      <c r="F250" s="34"/>
      <c r="G250" s="108">
        <f>IF($G246&lt;=$I232,$G246, $I232)</f>
        <v>0</v>
      </c>
      <c r="H250" s="109"/>
      <c r="I250" s="43">
        <f>IF($N$5&gt;11,$I232,0)</f>
        <v>0</v>
      </c>
    </row>
    <row r="251" spans="1:10" ht="15.75" thickBot="1" x14ac:dyDescent="0.3">
      <c r="A251" s="40"/>
      <c r="B251" s="40"/>
      <c r="C251" s="40"/>
      <c r="D251" s="40"/>
      <c r="E251" s="40"/>
      <c r="F251" s="40"/>
      <c r="G251" s="39"/>
      <c r="H251" s="40"/>
      <c r="I251" s="41"/>
    </row>
    <row r="252" spans="1:10" x14ac:dyDescent="0.25">
      <c r="A252" s="22" t="s">
        <v>223</v>
      </c>
      <c r="B252" s="22"/>
      <c r="C252" s="22"/>
      <c r="D252" s="22"/>
      <c r="E252" s="22"/>
      <c r="F252" s="22"/>
      <c r="G252" s="22"/>
      <c r="H252" s="22"/>
      <c r="I252" s="69" t="s">
        <v>178</v>
      </c>
      <c r="J252">
        <v>12</v>
      </c>
    </row>
    <row r="253" spans="1:10" x14ac:dyDescent="0.25">
      <c r="A253" s="23"/>
      <c r="B253" s="23"/>
      <c r="C253" s="23"/>
      <c r="D253" s="23"/>
      <c r="E253" s="23"/>
      <c r="F253" s="23"/>
      <c r="G253" s="23"/>
      <c r="H253" s="23"/>
      <c r="I253" s="42">
        <f>IF($P$13=0,0,IF($N$5&gt;=12,$P$13,0))</f>
        <v>0</v>
      </c>
    </row>
    <row r="254" spans="1:10" x14ac:dyDescent="0.25">
      <c r="A254" s="23"/>
      <c r="B254" s="23"/>
      <c r="C254" s="24" t="s">
        <v>191</v>
      </c>
      <c r="D254" s="11"/>
      <c r="E254" s="71" t="str">
        <f>IF(OR($N$7=0,$P$7=0),"oben erfassen",DATE(YEAR($G233),MONTH($G233),DAY($G233)+1))</f>
        <v>oben erfassen</v>
      </c>
      <c r="F254" s="14" t="s">
        <v>5</v>
      </c>
      <c r="G254" s="71" t="str">
        <f>IF(OR($N$7=0,$P$7=0),"oben erfassen",DATE(YEAR(E254),MONTH(E254)+1,MIN(DAY(E254),DAY(DATE(YEAR(E254),
MONTH(E254)+ 1 +1,0)))-1))</f>
        <v>oben erfassen</v>
      </c>
      <c r="H254" s="23"/>
      <c r="I254" s="73"/>
    </row>
    <row r="255" spans="1:10" x14ac:dyDescent="0.25">
      <c r="A255" s="11" t="str">
        <f>IF(OR($N$7=0,$P$7=0),"erfassen",MONTH($E254)&amp;"/"&amp;YEAR($E254))</f>
        <v>erfassen</v>
      </c>
      <c r="B255" s="23"/>
      <c r="C255" s="23"/>
      <c r="D255" s="23"/>
      <c r="E255" s="23"/>
      <c r="F255" s="23"/>
      <c r="G255" s="23"/>
      <c r="H255" s="23"/>
      <c r="I255" s="25"/>
    </row>
    <row r="256" spans="1:10" ht="45" x14ac:dyDescent="0.25">
      <c r="A256" s="26" t="s">
        <v>224</v>
      </c>
      <c r="B256" s="27" t="s">
        <v>183</v>
      </c>
      <c r="C256" s="26" t="s">
        <v>185</v>
      </c>
      <c r="D256" s="27" t="s">
        <v>184</v>
      </c>
      <c r="E256" s="26" t="s">
        <v>188</v>
      </c>
      <c r="F256" s="26" t="s">
        <v>186</v>
      </c>
      <c r="G256" s="27" t="s">
        <v>177</v>
      </c>
      <c r="H256" s="28"/>
      <c r="I256" s="63"/>
    </row>
    <row r="257" spans="1:9" ht="15.75" thickBot="1" x14ac:dyDescent="0.3">
      <c r="A257" s="74">
        <f>IF($N5&gt;=J252,$A240,0)</f>
        <v>0</v>
      </c>
      <c r="B257" s="29"/>
      <c r="C257" s="76">
        <v>30</v>
      </c>
      <c r="D257" s="11"/>
      <c r="E257" s="62" t="str">
        <f>IF(OR($N$7=0,$P$7=0),"erfassen",(DAY(DATE(YEAR($E254),MONTH($E254)+1,0)))-$E240)</f>
        <v>erfassen</v>
      </c>
      <c r="F257" s="11"/>
      <c r="G257" s="64">
        <f>IF(OR($N$7=0,$P$7=0),0,$A257*$E257/$C257)</f>
        <v>0</v>
      </c>
      <c r="H257" s="29"/>
      <c r="I257" s="72"/>
    </row>
    <row r="258" spans="1:9" x14ac:dyDescent="0.25">
      <c r="A258" s="23"/>
      <c r="B258" s="23"/>
      <c r="C258" s="23"/>
      <c r="D258" s="23"/>
      <c r="E258" s="23"/>
      <c r="F258" s="23"/>
      <c r="G258" s="23"/>
      <c r="H258" s="23"/>
      <c r="I258" s="25"/>
    </row>
    <row r="259" spans="1:9" x14ac:dyDescent="0.25">
      <c r="A259" s="11" t="str">
        <f>IF(OR($N$7=0,$P$7=0),"erfassen",MONTH($G254)&amp;"/"&amp;YEAR($G254))</f>
        <v>erfassen</v>
      </c>
      <c r="B259" s="23"/>
      <c r="C259" s="23"/>
      <c r="D259" s="23"/>
      <c r="E259" s="23"/>
      <c r="F259" s="23"/>
      <c r="G259" s="23"/>
      <c r="H259" s="23"/>
      <c r="I259" s="25"/>
    </row>
    <row r="260" spans="1:9" ht="45" x14ac:dyDescent="0.25">
      <c r="A260" s="26" t="s">
        <v>224</v>
      </c>
      <c r="B260" s="27" t="s">
        <v>183</v>
      </c>
      <c r="C260" s="26" t="s">
        <v>185</v>
      </c>
      <c r="D260" s="27" t="s">
        <v>184</v>
      </c>
      <c r="E260" s="26" t="s">
        <v>188</v>
      </c>
      <c r="F260" s="26" t="s">
        <v>186</v>
      </c>
      <c r="G260" s="27" t="s">
        <v>177</v>
      </c>
      <c r="H260" s="28"/>
      <c r="I260" s="63"/>
    </row>
    <row r="261" spans="1:9" ht="15.75" thickBot="1" x14ac:dyDescent="0.3">
      <c r="A261" s="10"/>
      <c r="B261" s="29"/>
      <c r="C261" s="76">
        <v>30</v>
      </c>
      <c r="D261" s="11"/>
      <c r="E261" s="62" t="str">
        <f>IF(OR($N$7=0,$P$7=0),"erfassen",DAY($G254))</f>
        <v>erfassen</v>
      </c>
      <c r="F261" s="11"/>
      <c r="G261" s="64">
        <f>IF(OR($N$7=0,$P$7=0),0,$A261*$E261/$C261)</f>
        <v>0</v>
      </c>
      <c r="H261" s="29"/>
      <c r="I261" s="72"/>
    </row>
    <row r="262" spans="1:9" x14ac:dyDescent="0.25">
      <c r="A262" s="23"/>
      <c r="B262" s="23"/>
      <c r="C262" s="23"/>
      <c r="D262" s="23"/>
      <c r="E262" s="23"/>
      <c r="F262" s="23"/>
      <c r="G262" s="23"/>
      <c r="H262" s="23"/>
      <c r="I262" s="25"/>
    </row>
    <row r="263" spans="1:9" x14ac:dyDescent="0.25">
      <c r="A263" s="29"/>
      <c r="B263" s="29"/>
      <c r="C263" s="11" t="s">
        <v>179</v>
      </c>
      <c r="D263" s="11"/>
      <c r="E263" s="11"/>
      <c r="F263" s="11"/>
      <c r="G263" s="29">
        <f>G257+G261</f>
        <v>0</v>
      </c>
      <c r="H263" s="23"/>
      <c r="I263" s="25"/>
    </row>
    <row r="264" spans="1:9" x14ac:dyDescent="0.25">
      <c r="A264" s="31"/>
      <c r="B264" s="31"/>
      <c r="C264" s="65" t="s">
        <v>180</v>
      </c>
      <c r="D264" s="65"/>
      <c r="E264" s="65"/>
      <c r="F264" s="65"/>
      <c r="G264" s="31">
        <f>$G263*20/100</f>
        <v>0</v>
      </c>
      <c r="H264" s="23"/>
      <c r="I264" s="25"/>
    </row>
    <row r="265" spans="1:9" x14ac:dyDescent="0.25">
      <c r="A265" s="29"/>
      <c r="B265" s="29"/>
      <c r="C265" s="11"/>
      <c r="D265" s="11"/>
      <c r="E265" s="11"/>
      <c r="F265" s="11"/>
      <c r="G265" s="29">
        <f>$G263+$G264</f>
        <v>0</v>
      </c>
      <c r="H265" s="23"/>
      <c r="I265" s="25"/>
    </row>
    <row r="266" spans="1:9" x14ac:dyDescent="0.25">
      <c r="A266" s="29"/>
      <c r="B266" s="30"/>
      <c r="C266" s="11" t="s">
        <v>198</v>
      </c>
      <c r="D266" s="23"/>
      <c r="E266" s="23"/>
      <c r="F266" s="23"/>
      <c r="G266" s="66">
        <f>$N$3</f>
        <v>0</v>
      </c>
      <c r="H266" s="23"/>
      <c r="I266" s="25"/>
    </row>
    <row r="267" spans="1:9" x14ac:dyDescent="0.25">
      <c r="A267" s="31"/>
      <c r="B267" s="32"/>
      <c r="C267" s="67"/>
      <c r="D267" s="33"/>
      <c r="E267" s="33"/>
      <c r="F267" s="33"/>
      <c r="G267" s="68">
        <f>IF(OR($G265=0,$N$3=0),0,$N$3*$G265/100)</f>
        <v>0</v>
      </c>
      <c r="H267" s="23"/>
      <c r="I267" s="25"/>
    </row>
    <row r="268" spans="1:9" ht="15.75" thickBot="1" x14ac:dyDescent="0.3">
      <c r="A268" s="38"/>
      <c r="B268" s="38"/>
      <c r="C268" s="95" t="str">
        <f>IF($G267&lt;=$I253,"Förderung","Förderung, jedoch höchstens lt. Bescheid "&amp; $I253&amp;"€")</f>
        <v>Förderung</v>
      </c>
      <c r="D268" s="95"/>
      <c r="E268" s="95"/>
      <c r="F268" s="23"/>
      <c r="G268" s="38">
        <f>IF($G267&lt;=$I253,$G267, $I253)</f>
        <v>0</v>
      </c>
      <c r="H268" s="23"/>
      <c r="I268" s="41"/>
    </row>
    <row r="269" spans="1:9" x14ac:dyDescent="0.25">
      <c r="A269" s="34"/>
      <c r="B269" s="34"/>
      <c r="C269" s="35"/>
      <c r="D269" s="35"/>
      <c r="E269" s="23"/>
      <c r="F269" s="23"/>
      <c r="G269" s="104" t="s">
        <v>197</v>
      </c>
      <c r="H269" s="105"/>
      <c r="I269" s="36" t="s">
        <v>181</v>
      </c>
    </row>
    <row r="270" spans="1:9" x14ac:dyDescent="0.25">
      <c r="A270" s="24"/>
      <c r="B270" s="23"/>
      <c r="C270" s="23"/>
      <c r="D270" s="23"/>
      <c r="E270" s="23"/>
      <c r="F270" s="23"/>
      <c r="G270" s="106" t="s">
        <v>196</v>
      </c>
      <c r="H270" s="107"/>
      <c r="I270" s="37" t="s">
        <v>209</v>
      </c>
    </row>
    <row r="271" spans="1:9" x14ac:dyDescent="0.25">
      <c r="A271" s="38"/>
      <c r="B271" s="38"/>
      <c r="C271" s="95"/>
      <c r="D271" s="95"/>
      <c r="E271" s="95"/>
      <c r="F271" s="34"/>
      <c r="G271" s="108">
        <f>IF($G267&lt;=$I253,$G267, $I253)</f>
        <v>0</v>
      </c>
      <c r="H271" s="109"/>
      <c r="I271" s="43">
        <f>IF($N$5&gt;12,$I253,0)</f>
        <v>0</v>
      </c>
    </row>
    <row r="272" spans="1:9" ht="15.75" thickBot="1" x14ac:dyDescent="0.3">
      <c r="A272" s="40"/>
      <c r="B272" s="40"/>
      <c r="C272" s="40"/>
      <c r="D272" s="40"/>
      <c r="E272" s="40"/>
      <c r="F272" s="40"/>
      <c r="G272" s="39"/>
      <c r="H272" s="40"/>
      <c r="I272" s="41"/>
    </row>
    <row r="273" spans="1:10" x14ac:dyDescent="0.25">
      <c r="A273" s="22" t="s">
        <v>240</v>
      </c>
      <c r="B273" s="22"/>
      <c r="C273" s="22"/>
      <c r="D273" s="22"/>
      <c r="E273" s="22"/>
      <c r="F273" s="22"/>
      <c r="G273" s="22"/>
      <c r="H273" s="22"/>
      <c r="I273" s="69" t="s">
        <v>178</v>
      </c>
      <c r="J273">
        <v>13</v>
      </c>
    </row>
    <row r="274" spans="1:10" x14ac:dyDescent="0.25">
      <c r="A274" s="23"/>
      <c r="B274" s="23"/>
      <c r="C274" s="23"/>
      <c r="D274" s="23"/>
      <c r="E274" s="23"/>
      <c r="F274" s="23"/>
      <c r="G274" s="23"/>
      <c r="H274" s="23"/>
      <c r="I274" s="42">
        <f>IF($P$13=0,0,IF($N$5&gt;=12,$P$13,0))</f>
        <v>0</v>
      </c>
    </row>
    <row r="275" spans="1:10" x14ac:dyDescent="0.25">
      <c r="A275" s="23"/>
      <c r="B275" s="23"/>
      <c r="C275" s="24" t="s">
        <v>191</v>
      </c>
      <c r="D275" s="11"/>
      <c r="E275" s="71" t="str">
        <f>IF(OR($N$7=0,$P$7=0),"oben erfassen",DATE(YEAR($G254),MONTH($G254),DAY($G254)+1))</f>
        <v>oben erfassen</v>
      </c>
      <c r="F275" s="14" t="s">
        <v>5</v>
      </c>
      <c r="G275" s="71" t="str">
        <f>IF(OR($N$7=0,$P$7=0),"oben erfassen",DATE(YEAR(E275),MONTH(E275)+1,MIN(DAY(E275),DAY(DATE(YEAR(E275),
MONTH(E275)+ 1 +1,0)))-1))</f>
        <v>oben erfassen</v>
      </c>
      <c r="H275" s="23"/>
      <c r="I275" s="73"/>
    </row>
    <row r="276" spans="1:10" x14ac:dyDescent="0.25">
      <c r="A276" s="11" t="str">
        <f>IF(OR($N$7=0,$P$7=0),"erfassen",MONTH($E275)&amp;"/"&amp;YEAR($E275))</f>
        <v>erfassen</v>
      </c>
      <c r="B276" s="23"/>
      <c r="C276" s="23"/>
      <c r="D276" s="23"/>
      <c r="E276" s="23"/>
      <c r="F276" s="23"/>
      <c r="G276" s="23"/>
      <c r="H276" s="23"/>
      <c r="I276" s="25"/>
    </row>
    <row r="277" spans="1:10" ht="45" x14ac:dyDescent="0.25">
      <c r="A277" s="26" t="s">
        <v>224</v>
      </c>
      <c r="B277" s="27" t="s">
        <v>183</v>
      </c>
      <c r="C277" s="26" t="s">
        <v>185</v>
      </c>
      <c r="D277" s="27" t="s">
        <v>184</v>
      </c>
      <c r="E277" s="26" t="s">
        <v>188</v>
      </c>
      <c r="F277" s="26" t="s">
        <v>186</v>
      </c>
      <c r="G277" s="27" t="s">
        <v>177</v>
      </c>
      <c r="H277" s="28"/>
      <c r="I277" s="63"/>
    </row>
    <row r="278" spans="1:10" ht="15.75" thickBot="1" x14ac:dyDescent="0.3">
      <c r="A278" s="74">
        <f>IF($N5&gt;=J273,$A261,0)</f>
        <v>0</v>
      </c>
      <c r="B278" s="29"/>
      <c r="C278" s="76">
        <v>30</v>
      </c>
      <c r="D278" s="11"/>
      <c r="E278" s="62" t="str">
        <f>IF(OR($N$7=0,$P$7=0),"erfassen",(DAY(DATE(YEAR($E275),MONTH($E275)+1,0)))-$E261)</f>
        <v>erfassen</v>
      </c>
      <c r="F278" s="11"/>
      <c r="G278" s="64">
        <f>IF(OR($N$7=0,$P$7=0),0,$A278*$E278/$C278)</f>
        <v>0</v>
      </c>
      <c r="H278" s="29"/>
      <c r="I278" s="72"/>
    </row>
    <row r="279" spans="1:10" x14ac:dyDescent="0.25">
      <c r="A279" s="23"/>
      <c r="B279" s="23"/>
      <c r="C279" s="23"/>
      <c r="D279" s="23"/>
      <c r="E279" s="23"/>
      <c r="F279" s="23"/>
      <c r="G279" s="23"/>
      <c r="H279" s="23"/>
      <c r="I279" s="25"/>
    </row>
    <row r="280" spans="1:10" x14ac:dyDescent="0.25">
      <c r="A280" s="11" t="str">
        <f>IF(OR($N$7=0,$P$7=0),"erfassen",MONTH($G275)&amp;"/"&amp;YEAR($G275))</f>
        <v>erfassen</v>
      </c>
      <c r="B280" s="23"/>
      <c r="C280" s="23"/>
      <c r="D280" s="23"/>
      <c r="E280" s="23"/>
      <c r="F280" s="23"/>
      <c r="G280" s="23"/>
      <c r="H280" s="23"/>
      <c r="I280" s="25"/>
    </row>
    <row r="281" spans="1:10" ht="45" x14ac:dyDescent="0.25">
      <c r="A281" s="26" t="s">
        <v>224</v>
      </c>
      <c r="B281" s="27" t="s">
        <v>183</v>
      </c>
      <c r="C281" s="26" t="s">
        <v>185</v>
      </c>
      <c r="D281" s="27" t="s">
        <v>184</v>
      </c>
      <c r="E281" s="26" t="s">
        <v>188</v>
      </c>
      <c r="F281" s="26" t="s">
        <v>186</v>
      </c>
      <c r="G281" s="27" t="s">
        <v>177</v>
      </c>
      <c r="H281" s="28"/>
      <c r="I281" s="63"/>
    </row>
    <row r="282" spans="1:10" ht="15.75" thickBot="1" x14ac:dyDescent="0.3">
      <c r="A282" s="10"/>
      <c r="B282" s="29"/>
      <c r="C282" s="76">
        <v>30</v>
      </c>
      <c r="D282" s="11"/>
      <c r="E282" s="62" t="str">
        <f>IF(OR($N$7=0,$P$7=0),"erfassen",DAY($G275))</f>
        <v>erfassen</v>
      </c>
      <c r="F282" s="11"/>
      <c r="G282" s="64">
        <f>IF(OR($N$7=0,$P$7=0),0,$A282*$E282/$C282)</f>
        <v>0</v>
      </c>
      <c r="H282" s="29"/>
      <c r="I282" s="72"/>
    </row>
    <row r="283" spans="1:10" x14ac:dyDescent="0.25">
      <c r="A283" s="23"/>
      <c r="B283" s="23"/>
      <c r="C283" s="23"/>
      <c r="D283" s="23"/>
      <c r="E283" s="23"/>
      <c r="F283" s="23"/>
      <c r="G283" s="23"/>
      <c r="H283" s="23"/>
      <c r="I283" s="25"/>
    </row>
    <row r="284" spans="1:10" x14ac:dyDescent="0.25">
      <c r="A284" s="29"/>
      <c r="B284" s="29"/>
      <c r="C284" s="11" t="s">
        <v>179</v>
      </c>
      <c r="D284" s="11"/>
      <c r="E284" s="11"/>
      <c r="F284" s="11"/>
      <c r="G284" s="29">
        <f>G278+G282</f>
        <v>0</v>
      </c>
      <c r="H284" s="23"/>
      <c r="I284" s="25"/>
    </row>
    <row r="285" spans="1:10" x14ac:dyDescent="0.25">
      <c r="A285" s="31"/>
      <c r="B285" s="31"/>
      <c r="C285" s="65" t="s">
        <v>180</v>
      </c>
      <c r="D285" s="65"/>
      <c r="E285" s="65"/>
      <c r="F285" s="65"/>
      <c r="G285" s="31">
        <f>$G284*20/100</f>
        <v>0</v>
      </c>
      <c r="H285" s="23"/>
      <c r="I285" s="25"/>
    </row>
    <row r="286" spans="1:10" x14ac:dyDescent="0.25">
      <c r="A286" s="29"/>
      <c r="B286" s="29"/>
      <c r="C286" s="11"/>
      <c r="D286" s="11"/>
      <c r="E286" s="11"/>
      <c r="F286" s="11"/>
      <c r="G286" s="29">
        <f>$G284+$G285</f>
        <v>0</v>
      </c>
      <c r="H286" s="23"/>
      <c r="I286" s="25"/>
    </row>
    <row r="287" spans="1:10" x14ac:dyDescent="0.25">
      <c r="A287" s="29"/>
      <c r="B287" s="30"/>
      <c r="C287" s="11" t="s">
        <v>198</v>
      </c>
      <c r="D287" s="23"/>
      <c r="E287" s="23"/>
      <c r="F287" s="23"/>
      <c r="G287" s="66">
        <f>$N$3</f>
        <v>0</v>
      </c>
      <c r="H287" s="23"/>
      <c r="I287" s="25"/>
    </row>
    <row r="288" spans="1:10" x14ac:dyDescent="0.25">
      <c r="A288" s="31"/>
      <c r="B288" s="32"/>
      <c r="C288" s="65" t="str">
        <f>IF(AND($P$11 &lt;&gt;"",$P$11&lt;=$J273),$N$11&amp;" Degression",IF(AND($P$9 &lt;&gt;"",$P$9&lt;=$J273),$N$9&amp;" Degression",""))</f>
        <v/>
      </c>
      <c r="D288" s="33"/>
      <c r="E288" s="33"/>
      <c r="F288" s="33"/>
      <c r="G288" s="68">
        <f>IF(AND($P$11 &lt;&gt;"",$P$11&lt;=$J273),IF(OR($G284=0,$N$3=0),0,$N$3*$G286/100-20*$N$3*$G286/10000),IF(AND($P$9 &lt;&gt;"",$P$9&lt;=$J273),IF(OR($G284=0,$N$3=0),0,$N$3*$G286/100-10*$N$3*$G286/10000),IF(OR($G284=0,$N$3=0),0,$N$3*$G286/100)))</f>
        <v>0</v>
      </c>
      <c r="H288" s="23"/>
      <c r="I288" s="25"/>
      <c r="J288" s="89"/>
    </row>
    <row r="289" spans="1:10" ht="15.75" thickBot="1" x14ac:dyDescent="0.3">
      <c r="A289" s="38"/>
      <c r="B289" s="38"/>
      <c r="C289" s="95" t="str">
        <f>IF($G288&lt;=$I274,"Förderung","Förderung, jedoch höchstens lt. Bescheid "&amp; $I274&amp;"€")</f>
        <v>Förderung</v>
      </c>
      <c r="D289" s="95"/>
      <c r="E289" s="95"/>
      <c r="F289" s="23"/>
      <c r="G289" s="38">
        <f>IF($G288&lt;=$I274,$G288, $I274)</f>
        <v>0</v>
      </c>
      <c r="H289" s="23"/>
      <c r="I289" s="86"/>
    </row>
    <row r="290" spans="1:10" x14ac:dyDescent="0.25">
      <c r="A290" s="34"/>
      <c r="B290" s="34"/>
      <c r="C290" s="35"/>
      <c r="D290" s="35"/>
      <c r="E290" s="23"/>
      <c r="F290" s="23"/>
      <c r="G290" s="104" t="s">
        <v>197</v>
      </c>
      <c r="H290" s="105"/>
      <c r="I290" s="36" t="s">
        <v>181</v>
      </c>
    </row>
    <row r="291" spans="1:10" x14ac:dyDescent="0.25">
      <c r="A291" s="24"/>
      <c r="B291" s="23"/>
      <c r="C291" s="23"/>
      <c r="D291" s="23"/>
      <c r="E291" s="23"/>
      <c r="F291" s="23"/>
      <c r="G291" s="106" t="s">
        <v>196</v>
      </c>
      <c r="H291" s="107"/>
      <c r="I291" s="37" t="s">
        <v>241</v>
      </c>
    </row>
    <row r="292" spans="1:10" x14ac:dyDescent="0.25">
      <c r="A292" s="38"/>
      <c r="B292" s="38"/>
      <c r="C292" s="95"/>
      <c r="D292" s="95"/>
      <c r="E292" s="95"/>
      <c r="F292" s="34"/>
      <c r="G292" s="108">
        <f>IF($G288&lt;=$I274,$G288, $I274)</f>
        <v>0</v>
      </c>
      <c r="H292" s="109"/>
      <c r="I292" s="43">
        <f>IF($N$5&gt;13,$I274,0)</f>
        <v>0</v>
      </c>
    </row>
    <row r="293" spans="1:10" ht="15.75" thickBot="1" x14ac:dyDescent="0.3">
      <c r="A293" s="40"/>
      <c r="B293" s="40"/>
      <c r="C293" s="40"/>
      <c r="D293" s="40"/>
      <c r="E293" s="40"/>
      <c r="F293" s="40"/>
      <c r="G293" s="39"/>
      <c r="H293" s="40"/>
      <c r="I293" s="41"/>
    </row>
    <row r="294" spans="1:10" x14ac:dyDescent="0.25">
      <c r="A294" s="22" t="s">
        <v>242</v>
      </c>
      <c r="B294" s="22"/>
      <c r="C294" s="22"/>
      <c r="D294" s="22"/>
      <c r="E294" s="22"/>
      <c r="F294" s="22"/>
      <c r="G294" s="22"/>
      <c r="H294" s="22"/>
      <c r="I294" s="69" t="s">
        <v>178</v>
      </c>
      <c r="J294">
        <v>14</v>
      </c>
    </row>
    <row r="295" spans="1:10" x14ac:dyDescent="0.25">
      <c r="A295" s="23"/>
      <c r="B295" s="23"/>
      <c r="C295" s="23"/>
      <c r="D295" s="23"/>
      <c r="E295" s="23"/>
      <c r="F295" s="23"/>
      <c r="G295" s="23"/>
      <c r="H295" s="23"/>
      <c r="I295" s="42">
        <f>IF($P$13=0,0,IF($N$5&gt;=12,$P$13,0))</f>
        <v>0</v>
      </c>
    </row>
    <row r="296" spans="1:10" x14ac:dyDescent="0.25">
      <c r="A296" s="23"/>
      <c r="B296" s="23"/>
      <c r="C296" s="24" t="s">
        <v>191</v>
      </c>
      <c r="D296" s="11"/>
      <c r="E296" s="71" t="str">
        <f>IF(OR($N$7=0,$P$7=0),"oben erfassen",DATE(YEAR($G275),MONTH($G275),DAY($G275)+1))</f>
        <v>oben erfassen</v>
      </c>
      <c r="F296" s="14" t="s">
        <v>5</v>
      </c>
      <c r="G296" s="71" t="str">
        <f>IF(OR($N$7=0,$P$7=0),"oben erfassen",DATE(YEAR(E296),MONTH(E296)+1,MIN(DAY(E296),DAY(DATE(YEAR(E296),
MONTH(E296)+ 1 +1,0)))-1))</f>
        <v>oben erfassen</v>
      </c>
      <c r="H296" s="23"/>
      <c r="I296" s="73"/>
    </row>
    <row r="297" spans="1:10" x14ac:dyDescent="0.25">
      <c r="A297" s="11" t="str">
        <f>IF(OR($N$7=0,$P$7=0),"erfassen",MONTH($E296)&amp;"/"&amp;YEAR($E296))</f>
        <v>erfassen</v>
      </c>
      <c r="B297" s="23"/>
      <c r="C297" s="23"/>
      <c r="D297" s="23"/>
      <c r="E297" s="23"/>
      <c r="F297" s="23"/>
      <c r="G297" s="23"/>
      <c r="H297" s="23"/>
      <c r="I297" s="25"/>
    </row>
    <row r="298" spans="1:10" ht="45" x14ac:dyDescent="0.25">
      <c r="A298" s="26" t="s">
        <v>224</v>
      </c>
      <c r="B298" s="27" t="s">
        <v>183</v>
      </c>
      <c r="C298" s="26" t="s">
        <v>185</v>
      </c>
      <c r="D298" s="27" t="s">
        <v>184</v>
      </c>
      <c r="E298" s="26" t="s">
        <v>188</v>
      </c>
      <c r="F298" s="26" t="s">
        <v>186</v>
      </c>
      <c r="G298" s="27" t="s">
        <v>177</v>
      </c>
      <c r="H298" s="28"/>
      <c r="I298" s="63"/>
    </row>
    <row r="299" spans="1:10" ht="15.75" thickBot="1" x14ac:dyDescent="0.3">
      <c r="A299" s="74">
        <f>IF($N5&gt;=J294,$A282,0)</f>
        <v>0</v>
      </c>
      <c r="B299" s="29"/>
      <c r="C299" s="76">
        <v>30</v>
      </c>
      <c r="D299" s="11"/>
      <c r="E299" s="62" t="str">
        <f>IF(OR($N$7=0,$P$7=0),"erfassen",(DAY(DATE(YEAR($E296),MONTH($E296)+1,0)))-$E282)</f>
        <v>erfassen</v>
      </c>
      <c r="F299" s="11"/>
      <c r="G299" s="64">
        <f>IF(OR($N$7=0,$P$7=0),0,$A299*$E299/$C299)</f>
        <v>0</v>
      </c>
      <c r="H299" s="29"/>
      <c r="I299" s="72"/>
    </row>
    <row r="300" spans="1:10" x14ac:dyDescent="0.25">
      <c r="A300" s="23"/>
      <c r="B300" s="23"/>
      <c r="C300" s="23"/>
      <c r="D300" s="23"/>
      <c r="E300" s="23"/>
      <c r="F300" s="23"/>
      <c r="G300" s="23"/>
      <c r="H300" s="23"/>
      <c r="I300" s="25"/>
    </row>
    <row r="301" spans="1:10" x14ac:dyDescent="0.25">
      <c r="A301" s="11" t="str">
        <f>IF(OR($N$7=0,$P$7=0),"erfassen",MONTH($G296)&amp;"/"&amp;YEAR($G296))</f>
        <v>erfassen</v>
      </c>
      <c r="B301" s="23"/>
      <c r="C301" s="23"/>
      <c r="D301" s="23"/>
      <c r="E301" s="23"/>
      <c r="F301" s="23"/>
      <c r="G301" s="23"/>
      <c r="H301" s="23"/>
      <c r="I301" s="25"/>
    </row>
    <row r="302" spans="1:10" ht="45" x14ac:dyDescent="0.25">
      <c r="A302" s="26" t="s">
        <v>224</v>
      </c>
      <c r="B302" s="27" t="s">
        <v>183</v>
      </c>
      <c r="C302" s="26" t="s">
        <v>185</v>
      </c>
      <c r="D302" s="27" t="s">
        <v>184</v>
      </c>
      <c r="E302" s="26" t="s">
        <v>188</v>
      </c>
      <c r="F302" s="26" t="s">
        <v>186</v>
      </c>
      <c r="G302" s="27" t="s">
        <v>177</v>
      </c>
      <c r="H302" s="28"/>
      <c r="I302" s="63"/>
    </row>
    <row r="303" spans="1:10" ht="15.75" thickBot="1" x14ac:dyDescent="0.3">
      <c r="A303" s="10"/>
      <c r="B303" s="29"/>
      <c r="C303" s="76">
        <v>30</v>
      </c>
      <c r="D303" s="11"/>
      <c r="E303" s="62" t="str">
        <f>IF(OR($N$7=0,$P$7=0),"erfassen",DAY($G296))</f>
        <v>erfassen</v>
      </c>
      <c r="F303" s="11"/>
      <c r="G303" s="64">
        <f>IF(OR($N$7=0,$P$7=0),0,$A303*$E303/$C303)</f>
        <v>0</v>
      </c>
      <c r="H303" s="29"/>
      <c r="I303" s="72"/>
    </row>
    <row r="304" spans="1:10" x14ac:dyDescent="0.25">
      <c r="A304" s="23"/>
      <c r="B304" s="23"/>
      <c r="C304" s="23"/>
      <c r="D304" s="23"/>
      <c r="E304" s="23"/>
      <c r="F304" s="23"/>
      <c r="G304" s="23"/>
      <c r="H304" s="23"/>
      <c r="I304" s="25"/>
    </row>
    <row r="305" spans="1:10" x14ac:dyDescent="0.25">
      <c r="A305" s="29"/>
      <c r="B305" s="29"/>
      <c r="C305" s="11" t="s">
        <v>179</v>
      </c>
      <c r="D305" s="11"/>
      <c r="E305" s="11"/>
      <c r="F305" s="11"/>
      <c r="G305" s="29">
        <f>G299+G303</f>
        <v>0</v>
      </c>
      <c r="H305" s="23"/>
      <c r="I305" s="25"/>
    </row>
    <row r="306" spans="1:10" x14ac:dyDescent="0.25">
      <c r="A306" s="31"/>
      <c r="B306" s="31"/>
      <c r="C306" s="65" t="s">
        <v>180</v>
      </c>
      <c r="D306" s="65"/>
      <c r="E306" s="65"/>
      <c r="F306" s="65"/>
      <c r="G306" s="31">
        <f>$G305*20/100</f>
        <v>0</v>
      </c>
      <c r="H306" s="23"/>
      <c r="I306" s="25"/>
    </row>
    <row r="307" spans="1:10" x14ac:dyDescent="0.25">
      <c r="A307" s="29"/>
      <c r="B307" s="29"/>
      <c r="C307" s="11"/>
      <c r="D307" s="11"/>
      <c r="E307" s="11"/>
      <c r="F307" s="11"/>
      <c r="G307" s="29">
        <f>$G305+$G306</f>
        <v>0</v>
      </c>
      <c r="H307" s="23"/>
      <c r="I307" s="25"/>
    </row>
    <row r="308" spans="1:10" x14ac:dyDescent="0.25">
      <c r="A308" s="29"/>
      <c r="B308" s="30"/>
      <c r="C308" s="11" t="s">
        <v>198</v>
      </c>
      <c r="D308" s="23"/>
      <c r="E308" s="23"/>
      <c r="F308" s="23"/>
      <c r="G308" s="66">
        <f>$N$3</f>
        <v>0</v>
      </c>
      <c r="H308" s="23"/>
      <c r="I308" s="25"/>
    </row>
    <row r="309" spans="1:10" x14ac:dyDescent="0.25">
      <c r="A309" s="31"/>
      <c r="B309" s="32"/>
      <c r="C309" s="65" t="str">
        <f>IF(AND($P$11 &lt;&gt;"",$P$11&lt;=$J294),$N$11&amp;" Degression",IF(AND($P$9 &lt;&gt;"",$P$9&lt;=$J294),$N$9&amp;" Degression",""))</f>
        <v/>
      </c>
      <c r="D309" s="33"/>
      <c r="E309" s="33"/>
      <c r="F309" s="33"/>
      <c r="G309" s="68">
        <f>IF(AND($P$11 &lt;&gt;"",$P$11&lt;=$J294),IF(OR($G305=0,$N$3=0),0,$N$3*$G307/100-20*$N$3*$G307/10000),IF(AND($P$9 &lt;&gt;"",$P$9&lt;=$J294),IF(OR($G305=0,$N$3=0),0,$N$3*$G307/100-10*$N$3*$G307/10000),IF(OR($G305=0,$N$3=0),0,$N$3*$G307/100)))</f>
        <v>0</v>
      </c>
      <c r="H309" s="23"/>
      <c r="I309" s="25"/>
    </row>
    <row r="310" spans="1:10" ht="15.75" thickBot="1" x14ac:dyDescent="0.3">
      <c r="A310" s="38"/>
      <c r="B310" s="38"/>
      <c r="C310" s="95" t="str">
        <f>IF($G309&lt;=$I295,"Förderung","Förderung, jedoch höchstens lt. Bescheid "&amp; $I295&amp;"€")</f>
        <v>Förderung</v>
      </c>
      <c r="D310" s="95"/>
      <c r="E310" s="95"/>
      <c r="F310" s="23"/>
      <c r="G310" s="38">
        <f>IF($G309&lt;=$I295,$G309, $I295)</f>
        <v>0</v>
      </c>
      <c r="H310" s="23"/>
      <c r="I310" s="86"/>
    </row>
    <row r="311" spans="1:10" x14ac:dyDescent="0.25">
      <c r="A311" s="34"/>
      <c r="B311" s="34"/>
      <c r="C311" s="35"/>
      <c r="D311" s="35"/>
      <c r="E311" s="23"/>
      <c r="F311" s="23"/>
      <c r="G311" s="104" t="s">
        <v>197</v>
      </c>
      <c r="H311" s="105"/>
      <c r="I311" s="36" t="s">
        <v>181</v>
      </c>
    </row>
    <row r="312" spans="1:10" x14ac:dyDescent="0.25">
      <c r="A312" s="24"/>
      <c r="B312" s="23"/>
      <c r="C312" s="23"/>
      <c r="D312" s="23"/>
      <c r="E312" s="23"/>
      <c r="F312" s="23"/>
      <c r="G312" s="106" t="s">
        <v>196</v>
      </c>
      <c r="H312" s="107"/>
      <c r="I312" s="37" t="s">
        <v>243</v>
      </c>
    </row>
    <row r="313" spans="1:10" x14ac:dyDescent="0.25">
      <c r="A313" s="38"/>
      <c r="B313" s="38"/>
      <c r="C313" s="95"/>
      <c r="D313" s="95"/>
      <c r="E313" s="95"/>
      <c r="F313" s="34"/>
      <c r="G313" s="108">
        <f>IF($G309&lt;=$I295,$G309, $I295)</f>
        <v>0</v>
      </c>
      <c r="H313" s="109"/>
      <c r="I313" s="43">
        <f>IF($N$5&gt;14,$I295,0)</f>
        <v>0</v>
      </c>
    </row>
    <row r="314" spans="1:10" ht="15.75" thickBot="1" x14ac:dyDescent="0.3">
      <c r="A314" s="40"/>
      <c r="B314" s="40"/>
      <c r="C314" s="40"/>
      <c r="D314" s="40"/>
      <c r="E314" s="40"/>
      <c r="F314" s="40"/>
      <c r="G314" s="39"/>
      <c r="H314" s="40"/>
      <c r="I314" s="41"/>
    </row>
    <row r="315" spans="1:10" x14ac:dyDescent="0.25">
      <c r="A315" s="22" t="s">
        <v>244</v>
      </c>
      <c r="B315" s="22"/>
      <c r="C315" s="22"/>
      <c r="D315" s="22"/>
      <c r="E315" s="22"/>
      <c r="F315" s="22"/>
      <c r="G315" s="22"/>
      <c r="H315" s="22"/>
      <c r="I315" s="69" t="s">
        <v>178</v>
      </c>
      <c r="J315">
        <v>15</v>
      </c>
    </row>
    <row r="316" spans="1:10" x14ac:dyDescent="0.25">
      <c r="A316" s="23"/>
      <c r="B316" s="23"/>
      <c r="C316" s="23"/>
      <c r="D316" s="23"/>
      <c r="E316" s="23"/>
      <c r="F316" s="23"/>
      <c r="G316" s="23"/>
      <c r="H316" s="23"/>
      <c r="I316" s="42">
        <f>IF($P$13=0,0,IF($N$5&gt;=12,$P$13,0))</f>
        <v>0</v>
      </c>
    </row>
    <row r="317" spans="1:10" x14ac:dyDescent="0.25">
      <c r="A317" s="23"/>
      <c r="B317" s="23"/>
      <c r="C317" s="24" t="s">
        <v>191</v>
      </c>
      <c r="D317" s="11"/>
      <c r="E317" s="71" t="str">
        <f>IF(OR($N$7=0,$P$7=0),"oben erfassen",DATE(YEAR($G296),MONTH($G296),DAY($G296)+1))</f>
        <v>oben erfassen</v>
      </c>
      <c r="F317" s="14" t="s">
        <v>5</v>
      </c>
      <c r="G317" s="71" t="str">
        <f>IF(OR($N$7=0,$P$7=0),"oben erfassen",DATE(YEAR(E317),MONTH(E317)+1,MIN(DAY(E317),DAY(DATE(YEAR(E317),
MONTH(E317)+ 1 +1,0)))-1))</f>
        <v>oben erfassen</v>
      </c>
      <c r="H317" s="23"/>
      <c r="I317" s="73"/>
    </row>
    <row r="318" spans="1:10" x14ac:dyDescent="0.25">
      <c r="A318" s="11" t="str">
        <f>IF(OR($N$7=0,$P$7=0),"erfassen",MONTH($E317)&amp;"/"&amp;YEAR($E317))</f>
        <v>erfassen</v>
      </c>
      <c r="B318" s="23"/>
      <c r="C318" s="23"/>
      <c r="D318" s="23"/>
      <c r="E318" s="23"/>
      <c r="F318" s="23"/>
      <c r="G318" s="23"/>
      <c r="H318" s="23"/>
      <c r="I318" s="25"/>
    </row>
    <row r="319" spans="1:10" ht="45" x14ac:dyDescent="0.25">
      <c r="A319" s="26" t="s">
        <v>224</v>
      </c>
      <c r="B319" s="27" t="s">
        <v>183</v>
      </c>
      <c r="C319" s="26" t="s">
        <v>185</v>
      </c>
      <c r="D319" s="27" t="s">
        <v>184</v>
      </c>
      <c r="E319" s="26" t="s">
        <v>188</v>
      </c>
      <c r="F319" s="26" t="s">
        <v>186</v>
      </c>
      <c r="G319" s="27" t="s">
        <v>177</v>
      </c>
      <c r="H319" s="28"/>
      <c r="I319" s="63"/>
    </row>
    <row r="320" spans="1:10" ht="15.75" thickBot="1" x14ac:dyDescent="0.3">
      <c r="A320" s="74">
        <f>IF($N5&gt;=J315,$A303,0)</f>
        <v>0</v>
      </c>
      <c r="B320" s="29"/>
      <c r="C320" s="76">
        <v>30</v>
      </c>
      <c r="D320" s="11"/>
      <c r="E320" s="62" t="str">
        <f>IF(OR($N$7=0,$P$7=0),"erfassen",(DAY(DATE(YEAR($E317),MONTH($E317)+1,0)))-$E303)</f>
        <v>erfassen</v>
      </c>
      <c r="F320" s="11"/>
      <c r="G320" s="64">
        <f>IF(OR($N$7=0,$P$7=0),0,$A320*$E320/$C320)</f>
        <v>0</v>
      </c>
      <c r="H320" s="29"/>
      <c r="I320" s="72"/>
    </row>
    <row r="321" spans="1:10" x14ac:dyDescent="0.25">
      <c r="A321" s="23"/>
      <c r="B321" s="23"/>
      <c r="C321" s="23"/>
      <c r="D321" s="23"/>
      <c r="E321" s="23"/>
      <c r="F321" s="23"/>
      <c r="G321" s="23"/>
      <c r="H321" s="23"/>
      <c r="I321" s="25"/>
    </row>
    <row r="322" spans="1:10" x14ac:dyDescent="0.25">
      <c r="A322" s="11" t="str">
        <f>IF(OR($N$7=0,$P$7=0),"erfassen",MONTH($G317)&amp;"/"&amp;YEAR($G317))</f>
        <v>erfassen</v>
      </c>
      <c r="B322" s="23"/>
      <c r="C322" s="23"/>
      <c r="D322" s="23"/>
      <c r="E322" s="23"/>
      <c r="F322" s="23"/>
      <c r="G322" s="23"/>
      <c r="H322" s="23"/>
      <c r="I322" s="25"/>
    </row>
    <row r="323" spans="1:10" ht="45" x14ac:dyDescent="0.25">
      <c r="A323" s="26" t="s">
        <v>224</v>
      </c>
      <c r="B323" s="27" t="s">
        <v>183</v>
      </c>
      <c r="C323" s="26" t="s">
        <v>185</v>
      </c>
      <c r="D323" s="27" t="s">
        <v>184</v>
      </c>
      <c r="E323" s="26" t="s">
        <v>188</v>
      </c>
      <c r="F323" s="26" t="s">
        <v>186</v>
      </c>
      <c r="G323" s="27" t="s">
        <v>177</v>
      </c>
      <c r="H323" s="28"/>
      <c r="I323" s="63"/>
    </row>
    <row r="324" spans="1:10" ht="15.75" thickBot="1" x14ac:dyDescent="0.3">
      <c r="A324" s="10"/>
      <c r="B324" s="29"/>
      <c r="C324" s="76">
        <v>30</v>
      </c>
      <c r="D324" s="11"/>
      <c r="E324" s="62" t="str">
        <f>IF(OR($N$7=0,$P$7=0),"erfassen",DAY($G317))</f>
        <v>erfassen</v>
      </c>
      <c r="F324" s="11"/>
      <c r="G324" s="64">
        <f>IF(OR($N$7=0,$P$7=0),0,$A324*$E324/$C324)</f>
        <v>0</v>
      </c>
      <c r="H324" s="29"/>
      <c r="I324" s="72"/>
    </row>
    <row r="325" spans="1:10" x14ac:dyDescent="0.25">
      <c r="A325" s="23"/>
      <c r="B325" s="23"/>
      <c r="C325" s="23"/>
      <c r="D325" s="23"/>
      <c r="E325" s="23"/>
      <c r="F325" s="23"/>
      <c r="G325" s="23"/>
      <c r="H325" s="23"/>
      <c r="I325" s="25"/>
    </row>
    <row r="326" spans="1:10" x14ac:dyDescent="0.25">
      <c r="A326" s="29"/>
      <c r="B326" s="29"/>
      <c r="C326" s="11" t="s">
        <v>179</v>
      </c>
      <c r="D326" s="11"/>
      <c r="E326" s="11"/>
      <c r="F326" s="11"/>
      <c r="G326" s="29">
        <f>G320+G324</f>
        <v>0</v>
      </c>
      <c r="H326" s="23"/>
      <c r="I326" s="25"/>
    </row>
    <row r="327" spans="1:10" x14ac:dyDescent="0.25">
      <c r="A327" s="31"/>
      <c r="B327" s="31"/>
      <c r="C327" s="65" t="s">
        <v>180</v>
      </c>
      <c r="D327" s="65"/>
      <c r="E327" s="65"/>
      <c r="F327" s="65"/>
      <c r="G327" s="31">
        <f>$G326*20/100</f>
        <v>0</v>
      </c>
      <c r="H327" s="23"/>
      <c r="I327" s="25"/>
    </row>
    <row r="328" spans="1:10" x14ac:dyDescent="0.25">
      <c r="A328" s="29"/>
      <c r="B328" s="29"/>
      <c r="C328" s="11"/>
      <c r="D328" s="11"/>
      <c r="E328" s="11"/>
      <c r="F328" s="11"/>
      <c r="G328" s="29">
        <f>$G326+$G327</f>
        <v>0</v>
      </c>
      <c r="H328" s="23"/>
      <c r="I328" s="25"/>
    </row>
    <row r="329" spans="1:10" x14ac:dyDescent="0.25">
      <c r="A329" s="29"/>
      <c r="B329" s="30"/>
      <c r="C329" s="11" t="s">
        <v>198</v>
      </c>
      <c r="D329" s="23"/>
      <c r="E329" s="23"/>
      <c r="F329" s="23"/>
      <c r="G329" s="66">
        <f>$N$3</f>
        <v>0</v>
      </c>
      <c r="H329" s="23"/>
      <c r="I329" s="25"/>
    </row>
    <row r="330" spans="1:10" x14ac:dyDescent="0.25">
      <c r="A330" s="31"/>
      <c r="B330" s="32"/>
      <c r="C330" s="65" t="str">
        <f>IF(AND($P$11 &lt;&gt;"",$P$11&lt;=$J315),$N$11&amp;" Degression",IF(AND($P$9 &lt;&gt;"",$P$9&lt;=$J315),$N$9&amp;" Degression",""))</f>
        <v/>
      </c>
      <c r="D330" s="33"/>
      <c r="E330" s="33"/>
      <c r="F330" s="33"/>
      <c r="G330" s="68">
        <f>IF(AND($P$11 &lt;&gt;"",$P$11&lt;=$J315),IF(OR($G326=0,$N$3=0),0,$N$3*$G328/100-20*$N$3*$G328/10000),IF(AND($P$9 &lt;&gt;"",$P$9&lt;=$J315),IF(OR($G326=0,$N$3=0),0,$N$3*$G328/100-10*$N$3*$G328/10000),IF(OR($G326=0,$N$3=0),0,$N$3*$G328/100)))</f>
        <v>0</v>
      </c>
      <c r="H330" s="23"/>
      <c r="I330" s="25"/>
    </row>
    <row r="331" spans="1:10" ht="15.75" thickBot="1" x14ac:dyDescent="0.3">
      <c r="A331" s="38"/>
      <c r="B331" s="38"/>
      <c r="C331" s="95" t="str">
        <f>IF($G330&lt;=$I316,"Förderung","Förderung, jedoch höchstens lt. Bescheid "&amp; $I316&amp;"€")</f>
        <v>Förderung</v>
      </c>
      <c r="D331" s="95"/>
      <c r="E331" s="95"/>
      <c r="F331" s="23"/>
      <c r="G331" s="38">
        <f>IF($G330&lt;=$I316,$G330, $I316)</f>
        <v>0</v>
      </c>
      <c r="H331" s="23"/>
      <c r="I331" s="86"/>
    </row>
    <row r="332" spans="1:10" x14ac:dyDescent="0.25">
      <c r="A332" s="34"/>
      <c r="B332" s="34"/>
      <c r="C332" s="35"/>
      <c r="D332" s="35"/>
      <c r="E332" s="23"/>
      <c r="F332" s="23"/>
      <c r="G332" s="104" t="s">
        <v>197</v>
      </c>
      <c r="H332" s="105"/>
      <c r="I332" s="36" t="s">
        <v>181</v>
      </c>
    </row>
    <row r="333" spans="1:10" x14ac:dyDescent="0.25">
      <c r="A333" s="24"/>
      <c r="B333" s="23"/>
      <c r="C333" s="23"/>
      <c r="D333" s="23"/>
      <c r="E333" s="23"/>
      <c r="F333" s="23"/>
      <c r="G333" s="106" t="s">
        <v>196</v>
      </c>
      <c r="H333" s="107"/>
      <c r="I333" s="37" t="s">
        <v>245</v>
      </c>
    </row>
    <row r="334" spans="1:10" x14ac:dyDescent="0.25">
      <c r="A334" s="38"/>
      <c r="B334" s="38"/>
      <c r="C334" s="95"/>
      <c r="D334" s="95"/>
      <c r="E334" s="95"/>
      <c r="F334" s="34"/>
      <c r="G334" s="108">
        <f>IF($G330&lt;=$I316,$G330, $I316)</f>
        <v>0</v>
      </c>
      <c r="H334" s="109"/>
      <c r="I334" s="43">
        <f>IF($N$5&gt;15,$I316,0)</f>
        <v>0</v>
      </c>
    </row>
    <row r="335" spans="1:10" ht="15.75" thickBot="1" x14ac:dyDescent="0.3">
      <c r="A335" s="40"/>
      <c r="B335" s="40"/>
      <c r="C335" s="40"/>
      <c r="D335" s="40"/>
      <c r="E335" s="40"/>
      <c r="F335" s="40"/>
      <c r="G335" s="39"/>
      <c r="H335" s="40"/>
      <c r="I335" s="41"/>
    </row>
    <row r="336" spans="1:10" x14ac:dyDescent="0.25">
      <c r="A336" s="22" t="s">
        <v>246</v>
      </c>
      <c r="B336" s="22"/>
      <c r="C336" s="22"/>
      <c r="D336" s="22"/>
      <c r="E336" s="22"/>
      <c r="F336" s="22"/>
      <c r="G336" s="22"/>
      <c r="H336" s="22"/>
      <c r="I336" s="69" t="s">
        <v>178</v>
      </c>
      <c r="J336">
        <v>16</v>
      </c>
    </row>
    <row r="337" spans="1:9" x14ac:dyDescent="0.25">
      <c r="A337" s="23"/>
      <c r="B337" s="23"/>
      <c r="C337" s="23"/>
      <c r="D337" s="23"/>
      <c r="E337" s="23"/>
      <c r="F337" s="23"/>
      <c r="G337" s="23"/>
      <c r="H337" s="23"/>
      <c r="I337" s="42">
        <f>IF($P$13=0,0,IF($N$5&gt;=12,$P$13,0))</f>
        <v>0</v>
      </c>
    </row>
    <row r="338" spans="1:9" x14ac:dyDescent="0.25">
      <c r="A338" s="23"/>
      <c r="B338" s="23"/>
      <c r="C338" s="24" t="s">
        <v>191</v>
      </c>
      <c r="D338" s="11"/>
      <c r="E338" s="71" t="str">
        <f>IF(OR($N$7=0,$P$7=0),"oben erfassen",DATE(YEAR($G317),MONTH($G317),DAY($G317)+1))</f>
        <v>oben erfassen</v>
      </c>
      <c r="F338" s="14" t="s">
        <v>5</v>
      </c>
      <c r="G338" s="71" t="str">
        <f>IF(OR($N$7=0,$P$7=0),"oben erfassen",DATE(YEAR(E338),MONTH(E338)+1,MIN(DAY(E338),DAY(DATE(YEAR(E338),
MONTH(E338)+ 1 +1,0)))-1))</f>
        <v>oben erfassen</v>
      </c>
      <c r="H338" s="23"/>
      <c r="I338" s="73"/>
    </row>
    <row r="339" spans="1:9" x14ac:dyDescent="0.25">
      <c r="A339" s="11" t="str">
        <f>IF(OR($N$7=0,$P$7=0),"erfassen",MONTH($E338)&amp;"/"&amp;YEAR($E338))</f>
        <v>erfassen</v>
      </c>
      <c r="B339" s="23"/>
      <c r="C339" s="23"/>
      <c r="D339" s="23"/>
      <c r="E339" s="23"/>
      <c r="F339" s="23"/>
      <c r="G339" s="23"/>
      <c r="H339" s="23"/>
      <c r="I339" s="25"/>
    </row>
    <row r="340" spans="1:9" ht="45" x14ac:dyDescent="0.25">
      <c r="A340" s="26" t="s">
        <v>224</v>
      </c>
      <c r="B340" s="27" t="s">
        <v>183</v>
      </c>
      <c r="C340" s="26" t="s">
        <v>185</v>
      </c>
      <c r="D340" s="27" t="s">
        <v>184</v>
      </c>
      <c r="E340" s="26" t="s">
        <v>188</v>
      </c>
      <c r="F340" s="26" t="s">
        <v>186</v>
      </c>
      <c r="G340" s="27" t="s">
        <v>177</v>
      </c>
      <c r="H340" s="28"/>
      <c r="I340" s="63"/>
    </row>
    <row r="341" spans="1:9" ht="15.75" thickBot="1" x14ac:dyDescent="0.3">
      <c r="A341" s="74">
        <f>IF($N5&gt;=J336,$A324,0)</f>
        <v>0</v>
      </c>
      <c r="B341" s="29"/>
      <c r="C341" s="76">
        <v>30</v>
      </c>
      <c r="D341" s="11"/>
      <c r="E341" s="62" t="str">
        <f>IF(OR($N$7=0,$P$7=0),"erfassen",(DAY(DATE(YEAR($E338),MONTH($E338)+1,0)))-$E324)</f>
        <v>erfassen</v>
      </c>
      <c r="F341" s="11"/>
      <c r="G341" s="64">
        <f>IF(OR($N$7=0,$P$7=0),0,$A341*$E341/$C341)</f>
        <v>0</v>
      </c>
      <c r="H341" s="29"/>
      <c r="I341" s="72"/>
    </row>
    <row r="342" spans="1:9" x14ac:dyDescent="0.25">
      <c r="A342" s="23"/>
      <c r="B342" s="23"/>
      <c r="C342" s="23"/>
      <c r="D342" s="23"/>
      <c r="E342" s="23"/>
      <c r="F342" s="23"/>
      <c r="G342" s="23"/>
      <c r="H342" s="23"/>
      <c r="I342" s="25"/>
    </row>
    <row r="343" spans="1:9" x14ac:dyDescent="0.25">
      <c r="A343" s="11" t="str">
        <f>IF(OR($N$7=0,$P$7=0),"erfassen",MONTH($G338)&amp;"/"&amp;YEAR($G338))</f>
        <v>erfassen</v>
      </c>
      <c r="B343" s="23"/>
      <c r="C343" s="23"/>
      <c r="D343" s="23"/>
      <c r="E343" s="23"/>
      <c r="F343" s="23"/>
      <c r="G343" s="23"/>
      <c r="H343" s="23"/>
      <c r="I343" s="25"/>
    </row>
    <row r="344" spans="1:9" ht="45" x14ac:dyDescent="0.25">
      <c r="A344" s="26" t="s">
        <v>224</v>
      </c>
      <c r="B344" s="27" t="s">
        <v>183</v>
      </c>
      <c r="C344" s="26" t="s">
        <v>185</v>
      </c>
      <c r="D344" s="27" t="s">
        <v>184</v>
      </c>
      <c r="E344" s="26" t="s">
        <v>188</v>
      </c>
      <c r="F344" s="26" t="s">
        <v>186</v>
      </c>
      <c r="G344" s="27" t="s">
        <v>177</v>
      </c>
      <c r="H344" s="28"/>
      <c r="I344" s="63"/>
    </row>
    <row r="345" spans="1:9" ht="15.75" thickBot="1" x14ac:dyDescent="0.3">
      <c r="A345" s="10"/>
      <c r="B345" s="29"/>
      <c r="C345" s="76">
        <v>30</v>
      </c>
      <c r="D345" s="11"/>
      <c r="E345" s="62" t="str">
        <f>IF(OR($N$7=0,$P$7=0),"erfassen",DAY($G338))</f>
        <v>erfassen</v>
      </c>
      <c r="F345" s="11"/>
      <c r="G345" s="64">
        <f>IF(OR($N$7=0,$P$7=0),0,$A345*$E345/$C345)</f>
        <v>0</v>
      </c>
      <c r="H345" s="29"/>
      <c r="I345" s="72"/>
    </row>
    <row r="346" spans="1:9" x14ac:dyDescent="0.25">
      <c r="A346" s="23"/>
      <c r="B346" s="23"/>
      <c r="C346" s="23"/>
      <c r="D346" s="23"/>
      <c r="E346" s="23"/>
      <c r="F346" s="23"/>
      <c r="G346" s="23"/>
      <c r="H346" s="23"/>
      <c r="I346" s="25"/>
    </row>
    <row r="347" spans="1:9" x14ac:dyDescent="0.25">
      <c r="A347" s="29"/>
      <c r="B347" s="29"/>
      <c r="C347" s="11" t="s">
        <v>179</v>
      </c>
      <c r="D347" s="11"/>
      <c r="E347" s="11"/>
      <c r="F347" s="11"/>
      <c r="G347" s="29">
        <f>G341+G345</f>
        <v>0</v>
      </c>
      <c r="H347" s="23"/>
      <c r="I347" s="25"/>
    </row>
    <row r="348" spans="1:9" x14ac:dyDescent="0.25">
      <c r="A348" s="31"/>
      <c r="B348" s="31"/>
      <c r="C348" s="65" t="s">
        <v>180</v>
      </c>
      <c r="D348" s="65"/>
      <c r="E348" s="65"/>
      <c r="F348" s="65"/>
      <c r="G348" s="31">
        <f>$G347*20/100</f>
        <v>0</v>
      </c>
      <c r="H348" s="23"/>
      <c r="I348" s="25"/>
    </row>
    <row r="349" spans="1:9" x14ac:dyDescent="0.25">
      <c r="A349" s="29"/>
      <c r="B349" s="29"/>
      <c r="C349" s="11"/>
      <c r="D349" s="11"/>
      <c r="E349" s="11"/>
      <c r="F349" s="11"/>
      <c r="G349" s="29">
        <f>$G347+$G348</f>
        <v>0</v>
      </c>
      <c r="H349" s="23"/>
      <c r="I349" s="25"/>
    </row>
    <row r="350" spans="1:9" x14ac:dyDescent="0.25">
      <c r="A350" s="29"/>
      <c r="B350" s="30"/>
      <c r="C350" s="11" t="s">
        <v>198</v>
      </c>
      <c r="D350" s="23"/>
      <c r="E350" s="23"/>
      <c r="F350" s="23"/>
      <c r="G350" s="66">
        <f>$N$3</f>
        <v>0</v>
      </c>
      <c r="H350" s="23"/>
      <c r="I350" s="25"/>
    </row>
    <row r="351" spans="1:9" x14ac:dyDescent="0.25">
      <c r="A351" s="31"/>
      <c r="B351" s="32"/>
      <c r="C351" s="65" t="str">
        <f>IF(AND($P$11 &lt;&gt;"",$P$11&lt;=$J336),$N$11&amp;" Degression",IF(AND($P$9 &lt;&gt;"",$P$9&lt;=$J336),$N$9&amp;" Degression",""))</f>
        <v/>
      </c>
      <c r="D351" s="33"/>
      <c r="E351" s="33"/>
      <c r="F351" s="33"/>
      <c r="G351" s="68">
        <f>IF(AND($P$11 &lt;&gt;"",$P$11&lt;=$J336),IF(OR($G347=0,$N$3=0),0,$N$3*$G349/100-20*$N$3*$G349/10000),IF(AND($P$9 &lt;&gt;"",$P$9&lt;=$J336),IF(OR($G347=0,$N$3=0),0,$N$3*$G349/100-10*$N$3*$G349/10000),IF(OR($G347=0,$N$3=0),0,$N$3*$G349/100)))</f>
        <v>0</v>
      </c>
      <c r="H351" s="23"/>
      <c r="I351" s="25"/>
    </row>
    <row r="352" spans="1:9" ht="15.75" thickBot="1" x14ac:dyDescent="0.3">
      <c r="A352" s="38"/>
      <c r="B352" s="38"/>
      <c r="C352" s="95" t="str">
        <f>IF($G351&lt;=$I337,"Förderung","Förderung, jedoch höchstens lt. Bescheid "&amp; $I337&amp;"€")</f>
        <v>Förderung</v>
      </c>
      <c r="D352" s="95"/>
      <c r="E352" s="95"/>
      <c r="F352" s="23"/>
      <c r="G352" s="38">
        <f>IF($G351&lt;=$I337,$G351, $I337)</f>
        <v>0</v>
      </c>
      <c r="H352" s="23"/>
      <c r="I352" s="86"/>
    </row>
    <row r="353" spans="1:10" x14ac:dyDescent="0.25">
      <c r="A353" s="34"/>
      <c r="B353" s="34"/>
      <c r="C353" s="35"/>
      <c r="D353" s="35"/>
      <c r="E353" s="23"/>
      <c r="F353" s="23"/>
      <c r="G353" s="104" t="s">
        <v>197</v>
      </c>
      <c r="H353" s="105"/>
      <c r="I353" s="36" t="s">
        <v>181</v>
      </c>
    </row>
    <row r="354" spans="1:10" x14ac:dyDescent="0.25">
      <c r="A354" s="24"/>
      <c r="B354" s="23"/>
      <c r="C354" s="23"/>
      <c r="D354" s="23"/>
      <c r="E354" s="23"/>
      <c r="F354" s="23"/>
      <c r="G354" s="106" t="s">
        <v>196</v>
      </c>
      <c r="H354" s="107"/>
      <c r="I354" s="37" t="s">
        <v>247</v>
      </c>
    </row>
    <row r="355" spans="1:10" x14ac:dyDescent="0.25">
      <c r="A355" s="38"/>
      <c r="B355" s="38"/>
      <c r="C355" s="95"/>
      <c r="D355" s="95"/>
      <c r="E355" s="95"/>
      <c r="F355" s="34"/>
      <c r="G355" s="108">
        <f>IF($G351&lt;=$I337,$G351, $I337)</f>
        <v>0</v>
      </c>
      <c r="H355" s="109"/>
      <c r="I355" s="43">
        <f>IF($N$5&gt;16,$I337,0)</f>
        <v>0</v>
      </c>
    </row>
    <row r="356" spans="1:10" ht="15.75" thickBot="1" x14ac:dyDescent="0.3">
      <c r="A356" s="40"/>
      <c r="B356" s="40"/>
      <c r="C356" s="40"/>
      <c r="D356" s="40"/>
      <c r="E356" s="40"/>
      <c r="F356" s="40"/>
      <c r="G356" s="39"/>
      <c r="H356" s="40"/>
      <c r="I356" s="41"/>
    </row>
    <row r="357" spans="1:10" x14ac:dyDescent="0.25">
      <c r="A357" s="22" t="s">
        <v>248</v>
      </c>
      <c r="B357" s="22"/>
      <c r="C357" s="22"/>
      <c r="D357" s="22"/>
      <c r="E357" s="22"/>
      <c r="F357" s="22"/>
      <c r="G357" s="22"/>
      <c r="H357" s="22"/>
      <c r="I357" s="69" t="s">
        <v>178</v>
      </c>
      <c r="J357">
        <v>17</v>
      </c>
    </row>
    <row r="358" spans="1:10" x14ac:dyDescent="0.25">
      <c r="A358" s="23"/>
      <c r="B358" s="23"/>
      <c r="C358" s="23"/>
      <c r="D358" s="23"/>
      <c r="E358" s="23"/>
      <c r="F358" s="23"/>
      <c r="G358" s="23"/>
      <c r="H358" s="23"/>
      <c r="I358" s="42">
        <f>IF($P$13=0,0,IF($N$5&gt;=12,$P$13,0))</f>
        <v>0</v>
      </c>
    </row>
    <row r="359" spans="1:10" x14ac:dyDescent="0.25">
      <c r="A359" s="23"/>
      <c r="B359" s="23"/>
      <c r="C359" s="24" t="s">
        <v>191</v>
      </c>
      <c r="D359" s="11"/>
      <c r="E359" s="71" t="str">
        <f>IF(OR($N$7=0,$P$7=0),"oben erfassen",DATE(YEAR($G338),MONTH($G338),DAY($G338)+1))</f>
        <v>oben erfassen</v>
      </c>
      <c r="F359" s="14" t="s">
        <v>5</v>
      </c>
      <c r="G359" s="71" t="str">
        <f>IF(OR($N$7=0,$P$7=0),"oben erfassen",DATE(YEAR(E359),MONTH(E359)+1,MIN(DAY(E359),DAY(DATE(YEAR(E359),
MONTH(E359)+ 1 +1,0)))-1))</f>
        <v>oben erfassen</v>
      </c>
      <c r="H359" s="23"/>
      <c r="I359" s="73"/>
    </row>
    <row r="360" spans="1:10" x14ac:dyDescent="0.25">
      <c r="A360" s="11" t="str">
        <f>IF(OR($N$7=0,$P$7=0),"erfassen",MONTH($E359)&amp;"/"&amp;YEAR($E359))</f>
        <v>erfassen</v>
      </c>
      <c r="B360" s="23"/>
      <c r="C360" s="23"/>
      <c r="D360" s="23"/>
      <c r="E360" s="23"/>
      <c r="F360" s="23"/>
      <c r="G360" s="23"/>
      <c r="H360" s="23"/>
      <c r="I360" s="25"/>
    </row>
    <row r="361" spans="1:10" ht="45" x14ac:dyDescent="0.25">
      <c r="A361" s="26" t="s">
        <v>224</v>
      </c>
      <c r="B361" s="27" t="s">
        <v>183</v>
      </c>
      <c r="C361" s="26" t="s">
        <v>185</v>
      </c>
      <c r="D361" s="27" t="s">
        <v>184</v>
      </c>
      <c r="E361" s="26" t="s">
        <v>188</v>
      </c>
      <c r="F361" s="26" t="s">
        <v>186</v>
      </c>
      <c r="G361" s="27" t="s">
        <v>177</v>
      </c>
      <c r="H361" s="28"/>
      <c r="I361" s="63"/>
    </row>
    <row r="362" spans="1:10" ht="15.75" thickBot="1" x14ac:dyDescent="0.3">
      <c r="A362" s="74">
        <f>IF($N5&gt;=J357,$A345,0)</f>
        <v>0</v>
      </c>
      <c r="B362" s="29"/>
      <c r="C362" s="76">
        <v>30</v>
      </c>
      <c r="D362" s="11"/>
      <c r="E362" s="62" t="str">
        <f>IF(OR($N$7=0,$P$7=0),"erfassen",(DAY(DATE(YEAR($E359),MONTH($E359)+1,0)))-$E345)</f>
        <v>erfassen</v>
      </c>
      <c r="F362" s="11"/>
      <c r="G362" s="64">
        <f>IF(OR($N$7=0,$P$7=0),0,$A362*$E362/$C362)</f>
        <v>0</v>
      </c>
      <c r="H362" s="29"/>
      <c r="I362" s="72"/>
    </row>
    <row r="363" spans="1:10" x14ac:dyDescent="0.25">
      <c r="A363" s="23"/>
      <c r="B363" s="23"/>
      <c r="C363" s="23"/>
      <c r="D363" s="23"/>
      <c r="E363" s="23"/>
      <c r="F363" s="23"/>
      <c r="G363" s="23"/>
      <c r="H363" s="23"/>
      <c r="I363" s="25"/>
    </row>
    <row r="364" spans="1:10" x14ac:dyDescent="0.25">
      <c r="A364" s="11" t="str">
        <f>IF(OR($N$7=0,$P$7=0),"erfassen",MONTH($G359)&amp;"/"&amp;YEAR($G359))</f>
        <v>erfassen</v>
      </c>
      <c r="B364" s="23"/>
      <c r="C364" s="23"/>
      <c r="D364" s="23"/>
      <c r="E364" s="23"/>
      <c r="F364" s="23"/>
      <c r="G364" s="23"/>
      <c r="H364" s="23"/>
      <c r="I364" s="25"/>
    </row>
    <row r="365" spans="1:10" ht="45" x14ac:dyDescent="0.25">
      <c r="A365" s="26" t="s">
        <v>224</v>
      </c>
      <c r="B365" s="27" t="s">
        <v>183</v>
      </c>
      <c r="C365" s="26" t="s">
        <v>185</v>
      </c>
      <c r="D365" s="27" t="s">
        <v>184</v>
      </c>
      <c r="E365" s="26" t="s">
        <v>188</v>
      </c>
      <c r="F365" s="26" t="s">
        <v>186</v>
      </c>
      <c r="G365" s="27" t="s">
        <v>177</v>
      </c>
      <c r="H365" s="28"/>
      <c r="I365" s="63"/>
    </row>
    <row r="366" spans="1:10" ht="15.75" thickBot="1" x14ac:dyDescent="0.3">
      <c r="A366" s="10"/>
      <c r="B366" s="29"/>
      <c r="C366" s="76">
        <v>30</v>
      </c>
      <c r="D366" s="11"/>
      <c r="E366" s="62" t="str">
        <f>IF(OR($N$7=0,$P$7=0),"erfassen",DAY($G359))</f>
        <v>erfassen</v>
      </c>
      <c r="F366" s="11"/>
      <c r="G366" s="64">
        <f>IF(OR($N$7=0,$P$7=0),0,$A366*$E366/$C366)</f>
        <v>0</v>
      </c>
      <c r="H366" s="29"/>
      <c r="I366" s="72"/>
    </row>
    <row r="367" spans="1:10" x14ac:dyDescent="0.25">
      <c r="A367" s="23"/>
      <c r="B367" s="23"/>
      <c r="C367" s="23"/>
      <c r="D367" s="23"/>
      <c r="E367" s="23"/>
      <c r="F367" s="23"/>
      <c r="G367" s="23"/>
      <c r="H367" s="23"/>
      <c r="I367" s="25"/>
    </row>
    <row r="368" spans="1:10" x14ac:dyDescent="0.25">
      <c r="A368" s="29"/>
      <c r="B368" s="29"/>
      <c r="C368" s="11" t="s">
        <v>179</v>
      </c>
      <c r="D368" s="11"/>
      <c r="E368" s="11"/>
      <c r="F368" s="11"/>
      <c r="G368" s="29">
        <f>G362+G366</f>
        <v>0</v>
      </c>
      <c r="H368" s="23"/>
      <c r="I368" s="25"/>
    </row>
    <row r="369" spans="1:10" x14ac:dyDescent="0.25">
      <c r="A369" s="31"/>
      <c r="B369" s="31"/>
      <c r="C369" s="65" t="s">
        <v>180</v>
      </c>
      <c r="D369" s="65"/>
      <c r="E369" s="65"/>
      <c r="F369" s="65"/>
      <c r="G369" s="31">
        <f>$G368*20/100</f>
        <v>0</v>
      </c>
      <c r="H369" s="23"/>
      <c r="I369" s="25"/>
    </row>
    <row r="370" spans="1:10" x14ac:dyDescent="0.25">
      <c r="A370" s="29"/>
      <c r="B370" s="29"/>
      <c r="C370" s="11"/>
      <c r="D370" s="11"/>
      <c r="E370" s="11"/>
      <c r="F370" s="11"/>
      <c r="G370" s="29">
        <f>$G368+$G369</f>
        <v>0</v>
      </c>
      <c r="H370" s="23"/>
      <c r="I370" s="25"/>
    </row>
    <row r="371" spans="1:10" x14ac:dyDescent="0.25">
      <c r="A371" s="29"/>
      <c r="B371" s="30"/>
      <c r="C371" s="11" t="s">
        <v>198</v>
      </c>
      <c r="D371" s="23"/>
      <c r="E371" s="23"/>
      <c r="F371" s="23"/>
      <c r="G371" s="66">
        <f>$N$3</f>
        <v>0</v>
      </c>
      <c r="H371" s="23"/>
      <c r="I371" s="25"/>
    </row>
    <row r="372" spans="1:10" x14ac:dyDescent="0.25">
      <c r="A372" s="31"/>
      <c r="B372" s="32"/>
      <c r="C372" s="65" t="str">
        <f>IF(AND($P$11 &lt;&gt;"",$P$11&lt;=$J357),$N$11&amp;" Degression",IF(AND($P$9 &lt;&gt;"",$P$9&lt;=$J357),$N$9&amp;" Degression",""))</f>
        <v/>
      </c>
      <c r="D372" s="33"/>
      <c r="E372" s="33"/>
      <c r="F372" s="33"/>
      <c r="G372" s="68">
        <f>IF(AND($P$11 &lt;&gt;"",$P$11&lt;=$J357),IF(OR($G368=0,$N$3=0),0,$N$3*$G370/100-20*$N$3*$G370/10000),IF(AND($P$9 &lt;&gt;"",$P$9&lt;=$J357),IF(OR($G368=0,$N$3=0),0,$N$3*$G370/100-10*$N$3*$G370/10000),IF(OR($G368=0,$N$3=0),0,$N$3*$G370/100)))</f>
        <v>0</v>
      </c>
      <c r="H372" s="23"/>
      <c r="I372" s="25"/>
    </row>
    <row r="373" spans="1:10" ht="15.75" thickBot="1" x14ac:dyDescent="0.3">
      <c r="A373" s="38"/>
      <c r="B373" s="38"/>
      <c r="C373" s="95" t="str">
        <f>IF($G372&lt;=$I358,"Förderung","Förderung, jedoch höchstens lt. Bescheid "&amp; $I358&amp;"€")</f>
        <v>Förderung</v>
      </c>
      <c r="D373" s="95"/>
      <c r="E373" s="95"/>
      <c r="F373" s="23"/>
      <c r="G373" s="38">
        <f>IF($G372&lt;=$I358,$G372, $I358)</f>
        <v>0</v>
      </c>
      <c r="H373" s="23"/>
      <c r="I373" s="86"/>
    </row>
    <row r="374" spans="1:10" x14ac:dyDescent="0.25">
      <c r="A374" s="34"/>
      <c r="B374" s="34"/>
      <c r="C374" s="35"/>
      <c r="D374" s="35"/>
      <c r="E374" s="23"/>
      <c r="F374" s="23"/>
      <c r="G374" s="104" t="s">
        <v>197</v>
      </c>
      <c r="H374" s="105"/>
      <c r="I374" s="36" t="s">
        <v>181</v>
      </c>
    </row>
    <row r="375" spans="1:10" x14ac:dyDescent="0.25">
      <c r="A375" s="24"/>
      <c r="B375" s="23"/>
      <c r="C375" s="23"/>
      <c r="D375" s="23"/>
      <c r="E375" s="23"/>
      <c r="F375" s="23"/>
      <c r="G375" s="106" t="s">
        <v>196</v>
      </c>
      <c r="H375" s="107"/>
      <c r="I375" s="37" t="s">
        <v>249</v>
      </c>
    </row>
    <row r="376" spans="1:10" x14ac:dyDescent="0.25">
      <c r="A376" s="38"/>
      <c r="B376" s="38"/>
      <c r="C376" s="95"/>
      <c r="D376" s="95"/>
      <c r="E376" s="95"/>
      <c r="F376" s="34"/>
      <c r="G376" s="108">
        <f>IF($G372&lt;=$I358,$G372, $I358)</f>
        <v>0</v>
      </c>
      <c r="H376" s="109"/>
      <c r="I376" s="43">
        <f>IF($N$5&gt;17,$I358,0)</f>
        <v>0</v>
      </c>
    </row>
    <row r="377" spans="1:10" ht="15.75" thickBot="1" x14ac:dyDescent="0.3">
      <c r="A377" s="40"/>
      <c r="B377" s="40"/>
      <c r="C377" s="40"/>
      <c r="D377" s="40"/>
      <c r="E377" s="40"/>
      <c r="F377" s="40"/>
      <c r="G377" s="39"/>
      <c r="H377" s="40"/>
      <c r="I377" s="41"/>
    </row>
    <row r="378" spans="1:10" x14ac:dyDescent="0.25">
      <c r="A378" s="22" t="str">
        <f>J378&amp;". Monat"</f>
        <v>18. Monat</v>
      </c>
      <c r="B378" s="22"/>
      <c r="C378" s="22"/>
      <c r="D378" s="22"/>
      <c r="E378" s="22"/>
      <c r="F378" s="22"/>
      <c r="G378" s="22"/>
      <c r="H378" s="22"/>
      <c r="I378" s="69" t="s">
        <v>178</v>
      </c>
      <c r="J378">
        <v>18</v>
      </c>
    </row>
    <row r="379" spans="1:10" x14ac:dyDescent="0.25">
      <c r="A379" s="23"/>
      <c r="B379" s="23"/>
      <c r="C379" s="23"/>
      <c r="D379" s="23"/>
      <c r="E379" s="23"/>
      <c r="F379" s="23"/>
      <c r="G379" s="23"/>
      <c r="H379" s="23"/>
      <c r="I379" s="42">
        <f>IF($P$13=0,0,IF($N$5&gt;=12,$P$13,0))</f>
        <v>0</v>
      </c>
    </row>
    <row r="380" spans="1:10" x14ac:dyDescent="0.25">
      <c r="A380" s="23"/>
      <c r="B380" s="23"/>
      <c r="C380" s="24" t="s">
        <v>191</v>
      </c>
      <c r="D380" s="11"/>
      <c r="E380" s="71" t="str">
        <f>IF(OR($N$7=0,$P$7=0),"oben erfassen",DATE(YEAR($G359),MONTH($G359),DAY($G359)+1))</f>
        <v>oben erfassen</v>
      </c>
      <c r="F380" s="14" t="s">
        <v>5</v>
      </c>
      <c r="G380" s="71" t="str">
        <f>IF(OR($N$7=0,$P$7=0),"oben erfassen",DATE(YEAR(E380),MONTH(E380)+1,MIN(DAY(E380),DAY(DATE(YEAR(E380),
MONTH(E380)+ 1 +1,0)))-1))</f>
        <v>oben erfassen</v>
      </c>
      <c r="H380" s="23"/>
      <c r="I380" s="73"/>
    </row>
    <row r="381" spans="1:10" x14ac:dyDescent="0.25">
      <c r="A381" s="11" t="str">
        <f>IF(OR($N$7=0,$P$7=0),"erfassen",MONTH($E380)&amp;"/"&amp;YEAR($E380))</f>
        <v>erfassen</v>
      </c>
      <c r="B381" s="23"/>
      <c r="C381" s="23"/>
      <c r="D381" s="23"/>
      <c r="E381" s="23"/>
      <c r="F381" s="23"/>
      <c r="G381" s="23"/>
      <c r="H381" s="23"/>
      <c r="I381" s="25"/>
    </row>
    <row r="382" spans="1:10" ht="45" x14ac:dyDescent="0.25">
      <c r="A382" s="26" t="s">
        <v>224</v>
      </c>
      <c r="B382" s="27" t="s">
        <v>183</v>
      </c>
      <c r="C382" s="26" t="s">
        <v>185</v>
      </c>
      <c r="D382" s="27" t="s">
        <v>184</v>
      </c>
      <c r="E382" s="26" t="s">
        <v>188</v>
      </c>
      <c r="F382" s="26" t="s">
        <v>186</v>
      </c>
      <c r="G382" s="27" t="s">
        <v>177</v>
      </c>
      <c r="H382" s="28"/>
      <c r="I382" s="63"/>
    </row>
    <row r="383" spans="1:10" ht="15.75" thickBot="1" x14ac:dyDescent="0.3">
      <c r="A383" s="74">
        <f>IF($N5&gt;=J378,$A366,0)</f>
        <v>0</v>
      </c>
      <c r="B383" s="29"/>
      <c r="C383" s="76">
        <v>30</v>
      </c>
      <c r="D383" s="11"/>
      <c r="E383" s="62" t="str">
        <f>IF(OR($N$7=0,$P$7=0),"erfassen",(DAY(DATE(YEAR($E380),MONTH($E380)+1,0)))-$E366)</f>
        <v>erfassen</v>
      </c>
      <c r="F383" s="11"/>
      <c r="G383" s="64">
        <f>IF(OR($N$7=0,$P$7=0),0,$A383*$E383/$C383)</f>
        <v>0</v>
      </c>
      <c r="H383" s="29"/>
      <c r="I383" s="72"/>
    </row>
    <row r="384" spans="1:10" x14ac:dyDescent="0.25">
      <c r="A384" s="23"/>
      <c r="B384" s="23"/>
      <c r="C384" s="23"/>
      <c r="D384" s="23"/>
      <c r="E384" s="23"/>
      <c r="F384" s="23"/>
      <c r="G384" s="23"/>
      <c r="H384" s="23"/>
      <c r="I384" s="25"/>
    </row>
    <row r="385" spans="1:10" x14ac:dyDescent="0.25">
      <c r="A385" s="11" t="str">
        <f>IF(OR($N$7=0,$P$7=0),"erfassen",MONTH($G380)&amp;"/"&amp;YEAR($G380))</f>
        <v>erfassen</v>
      </c>
      <c r="B385" s="23"/>
      <c r="C385" s="23"/>
      <c r="D385" s="23"/>
      <c r="E385" s="23"/>
      <c r="F385" s="23"/>
      <c r="G385" s="23"/>
      <c r="H385" s="23"/>
      <c r="I385" s="25"/>
    </row>
    <row r="386" spans="1:10" ht="45" x14ac:dyDescent="0.25">
      <c r="A386" s="26" t="s">
        <v>224</v>
      </c>
      <c r="B386" s="27" t="s">
        <v>183</v>
      </c>
      <c r="C386" s="26" t="s">
        <v>185</v>
      </c>
      <c r="D386" s="27" t="s">
        <v>184</v>
      </c>
      <c r="E386" s="26" t="s">
        <v>188</v>
      </c>
      <c r="F386" s="26" t="s">
        <v>186</v>
      </c>
      <c r="G386" s="27" t="s">
        <v>177</v>
      </c>
      <c r="H386" s="28"/>
      <c r="I386" s="63"/>
    </row>
    <row r="387" spans="1:10" ht="15.75" thickBot="1" x14ac:dyDescent="0.3">
      <c r="A387" s="10"/>
      <c r="B387" s="29"/>
      <c r="C387" s="76">
        <v>30</v>
      </c>
      <c r="D387" s="11"/>
      <c r="E387" s="62" t="str">
        <f>IF(OR($N$7=0,$P$7=0),"erfassen",DAY($G380))</f>
        <v>erfassen</v>
      </c>
      <c r="F387" s="11"/>
      <c r="G387" s="64">
        <f>IF(OR($N$7=0,$P$7=0),0,$A387*$E387/$C387)</f>
        <v>0</v>
      </c>
      <c r="H387" s="29"/>
      <c r="I387" s="72"/>
    </row>
    <row r="388" spans="1:10" x14ac:dyDescent="0.25">
      <c r="A388" s="23"/>
      <c r="B388" s="23"/>
      <c r="C388" s="23"/>
      <c r="D388" s="23"/>
      <c r="E388" s="23"/>
      <c r="F388" s="23"/>
      <c r="G388" s="23"/>
      <c r="H388" s="23"/>
      <c r="I388" s="25"/>
    </row>
    <row r="389" spans="1:10" x14ac:dyDescent="0.25">
      <c r="A389" s="29"/>
      <c r="B389" s="29"/>
      <c r="C389" s="11" t="s">
        <v>179</v>
      </c>
      <c r="D389" s="11"/>
      <c r="E389" s="11"/>
      <c r="F389" s="11"/>
      <c r="G389" s="29">
        <f>G383+G387</f>
        <v>0</v>
      </c>
      <c r="H389" s="23"/>
      <c r="I389" s="25"/>
    </row>
    <row r="390" spans="1:10" x14ac:dyDescent="0.25">
      <c r="A390" s="31"/>
      <c r="B390" s="31"/>
      <c r="C390" s="65" t="s">
        <v>180</v>
      </c>
      <c r="D390" s="65"/>
      <c r="E390" s="65"/>
      <c r="F390" s="65"/>
      <c r="G390" s="31">
        <f>$G389*20/100</f>
        <v>0</v>
      </c>
      <c r="H390" s="23"/>
      <c r="I390" s="25"/>
    </row>
    <row r="391" spans="1:10" x14ac:dyDescent="0.25">
      <c r="A391" s="29"/>
      <c r="B391" s="29"/>
      <c r="C391" s="11"/>
      <c r="D391" s="11"/>
      <c r="E391" s="11"/>
      <c r="F391" s="11"/>
      <c r="G391" s="29">
        <f>$G389+$G390</f>
        <v>0</v>
      </c>
      <c r="H391" s="23"/>
      <c r="I391" s="25"/>
    </row>
    <row r="392" spans="1:10" x14ac:dyDescent="0.25">
      <c r="A392" s="29"/>
      <c r="B392" s="30"/>
      <c r="C392" s="11" t="s">
        <v>198</v>
      </c>
      <c r="D392" s="23"/>
      <c r="E392" s="23"/>
      <c r="F392" s="23"/>
      <c r="G392" s="66">
        <f>$N$3</f>
        <v>0</v>
      </c>
      <c r="H392" s="23"/>
      <c r="I392" s="25"/>
    </row>
    <row r="393" spans="1:10" x14ac:dyDescent="0.25">
      <c r="A393" s="31"/>
      <c r="B393" s="32"/>
      <c r="C393" s="65" t="str">
        <f>IF(AND($P$11 &lt;&gt;"",$P$11&lt;=$J378),$N$11&amp;" Degression",IF(AND($P$9 &lt;&gt;"",$P$9&lt;=$J378),$N$9&amp;" Degression",""))</f>
        <v/>
      </c>
      <c r="D393" s="33"/>
      <c r="E393" s="33"/>
      <c r="F393" s="33"/>
      <c r="G393" s="68">
        <f>IF(AND($P$11 &lt;&gt;"",$P$11&lt;=$J378),IF(OR($G389=0,$N$3=0),0,$N$3*$G391/100-20*$N$3*$G391/10000),IF(AND($P$9 &lt;&gt;"",$P$9&lt;=$J378),IF(OR($G389=0,$N$3=0),0,$N$3*$G391/100-10*$N$3*$G391/10000),IF(OR($G389=0,$N$3=0),0,$N$3*$G391/100)))</f>
        <v>0</v>
      </c>
      <c r="H393" s="23"/>
      <c r="I393" s="25"/>
    </row>
    <row r="394" spans="1:10" ht="15.75" thickBot="1" x14ac:dyDescent="0.3">
      <c r="A394" s="38"/>
      <c r="B394" s="38"/>
      <c r="C394" s="95" t="str">
        <f>IF($G393&lt;=$I379,"Förderung","Förderung, jedoch höchstens lt. Bescheid "&amp; $I379&amp;"€")</f>
        <v>Förderung</v>
      </c>
      <c r="D394" s="95"/>
      <c r="E394" s="95"/>
      <c r="F394" s="23"/>
      <c r="G394" s="38">
        <f>IF($G393&lt;=$I379,$G393, $I379)</f>
        <v>0</v>
      </c>
      <c r="H394" s="23"/>
      <c r="I394" s="86"/>
    </row>
    <row r="395" spans="1:10" x14ac:dyDescent="0.25">
      <c r="A395" s="34"/>
      <c r="B395" s="34"/>
      <c r="C395" s="35"/>
      <c r="D395" s="35"/>
      <c r="E395" s="23"/>
      <c r="F395" s="23"/>
      <c r="G395" s="104" t="s">
        <v>197</v>
      </c>
      <c r="H395" s="105"/>
      <c r="I395" s="36" t="s">
        <v>181</v>
      </c>
    </row>
    <row r="396" spans="1:10" x14ac:dyDescent="0.25">
      <c r="A396" s="24"/>
      <c r="B396" s="23"/>
      <c r="C396" s="23"/>
      <c r="D396" s="23"/>
      <c r="E396" s="23"/>
      <c r="F396" s="23"/>
      <c r="G396" s="106" t="s">
        <v>196</v>
      </c>
      <c r="H396" s="107"/>
      <c r="I396" s="37" t="str">
        <f>J378&amp;". Rate ausgezahlt"</f>
        <v>18. Rate ausgezahlt</v>
      </c>
    </row>
    <row r="397" spans="1:10" x14ac:dyDescent="0.25">
      <c r="A397" s="38"/>
      <c r="B397" s="38"/>
      <c r="C397" s="95"/>
      <c r="D397" s="95"/>
      <c r="E397" s="95"/>
      <c r="F397" s="34"/>
      <c r="G397" s="108">
        <f>IF($G393&lt;=$I379,$G393, $I379)</f>
        <v>0</v>
      </c>
      <c r="H397" s="109"/>
      <c r="I397" s="43">
        <f>IF($N$5&gt;J378,$I379,0)</f>
        <v>0</v>
      </c>
    </row>
    <row r="398" spans="1:10" ht="15.75" thickBot="1" x14ac:dyDescent="0.3">
      <c r="A398" s="40"/>
      <c r="B398" s="40"/>
      <c r="C398" s="40"/>
      <c r="D398" s="40"/>
      <c r="E398" s="40"/>
      <c r="F398" s="40"/>
      <c r="G398" s="39"/>
      <c r="H398" s="40"/>
      <c r="I398" s="41"/>
    </row>
    <row r="399" spans="1:10" x14ac:dyDescent="0.25">
      <c r="A399" s="22" t="str">
        <f>J399&amp;". Monat"</f>
        <v>19. Monat</v>
      </c>
      <c r="B399" s="22"/>
      <c r="C399" s="22"/>
      <c r="D399" s="22"/>
      <c r="E399" s="22"/>
      <c r="F399" s="22"/>
      <c r="G399" s="22"/>
      <c r="H399" s="22"/>
      <c r="I399" s="69" t="s">
        <v>178</v>
      </c>
      <c r="J399">
        <v>19</v>
      </c>
    </row>
    <row r="400" spans="1:10" x14ac:dyDescent="0.25">
      <c r="A400" s="23"/>
      <c r="B400" s="23"/>
      <c r="C400" s="23"/>
      <c r="D400" s="23"/>
      <c r="E400" s="23"/>
      <c r="F400" s="23"/>
      <c r="G400" s="23"/>
      <c r="H400" s="23"/>
      <c r="I400" s="42">
        <f>IF($P$13=0,0,IF($N$5&gt;=12,$P$13,0))</f>
        <v>0</v>
      </c>
    </row>
    <row r="401" spans="1:9" x14ac:dyDescent="0.25">
      <c r="A401" s="23"/>
      <c r="B401" s="23"/>
      <c r="C401" s="24" t="s">
        <v>191</v>
      </c>
      <c r="D401" s="11"/>
      <c r="E401" s="71" t="str">
        <f>IF(OR($N$7=0,$P$7=0),"oben erfassen",DATE(YEAR($G380),MONTH($G380),DAY($G380)+1))</f>
        <v>oben erfassen</v>
      </c>
      <c r="F401" s="14" t="s">
        <v>5</v>
      </c>
      <c r="G401" s="71" t="str">
        <f>IF(OR($N$7=0,$P$7=0),"oben erfassen",DATE(YEAR(E401),MONTH(E401)+1,MIN(DAY(E401),DAY(DATE(YEAR(E401),
MONTH(E401)+ 1 +1,0)))-1))</f>
        <v>oben erfassen</v>
      </c>
      <c r="H401" s="23"/>
      <c r="I401" s="73"/>
    </row>
    <row r="402" spans="1:9" x14ac:dyDescent="0.25">
      <c r="A402" s="11" t="str">
        <f>IF(OR($N$7=0,$P$7=0),"erfassen",MONTH($E401)&amp;"/"&amp;YEAR($E401))</f>
        <v>erfassen</v>
      </c>
      <c r="B402" s="23"/>
      <c r="C402" s="23"/>
      <c r="D402" s="23"/>
      <c r="E402" s="23"/>
      <c r="F402" s="23"/>
      <c r="G402" s="23"/>
      <c r="H402" s="23"/>
      <c r="I402" s="25"/>
    </row>
    <row r="403" spans="1:9" ht="45" x14ac:dyDescent="0.25">
      <c r="A403" s="26" t="s">
        <v>224</v>
      </c>
      <c r="B403" s="27" t="s">
        <v>183</v>
      </c>
      <c r="C403" s="26" t="s">
        <v>185</v>
      </c>
      <c r="D403" s="27" t="s">
        <v>184</v>
      </c>
      <c r="E403" s="26" t="s">
        <v>188</v>
      </c>
      <c r="F403" s="26" t="s">
        <v>186</v>
      </c>
      <c r="G403" s="27" t="s">
        <v>177</v>
      </c>
      <c r="H403" s="28"/>
      <c r="I403" s="63"/>
    </row>
    <row r="404" spans="1:9" ht="15.75" thickBot="1" x14ac:dyDescent="0.3">
      <c r="A404" s="74">
        <f>IF($N5&gt;=J399,$A387,0)</f>
        <v>0</v>
      </c>
      <c r="B404" s="29"/>
      <c r="C404" s="76">
        <v>30</v>
      </c>
      <c r="D404" s="11"/>
      <c r="E404" s="62" t="str">
        <f>IF(OR($N$7=0,$P$7=0),"erfassen",(DAY(DATE(YEAR($E401),MONTH($E401)+1,0)))-$E387)</f>
        <v>erfassen</v>
      </c>
      <c r="F404" s="11"/>
      <c r="G404" s="64">
        <f>IF(OR($N$7=0,$P$7=0),0,$A404*$E404/$C404)</f>
        <v>0</v>
      </c>
      <c r="H404" s="29"/>
      <c r="I404" s="72"/>
    </row>
    <row r="405" spans="1:9" x14ac:dyDescent="0.25">
      <c r="A405" s="23"/>
      <c r="B405" s="23"/>
      <c r="C405" s="23"/>
      <c r="D405" s="23"/>
      <c r="E405" s="23"/>
      <c r="F405" s="23"/>
      <c r="G405" s="23"/>
      <c r="H405" s="23"/>
      <c r="I405" s="25"/>
    </row>
    <row r="406" spans="1:9" x14ac:dyDescent="0.25">
      <c r="A406" s="11" t="str">
        <f>IF(OR($N$7=0,$P$7=0),"erfassen",MONTH($G401)&amp;"/"&amp;YEAR($G401))</f>
        <v>erfassen</v>
      </c>
      <c r="B406" s="23"/>
      <c r="C406" s="23"/>
      <c r="D406" s="23"/>
      <c r="E406" s="23"/>
      <c r="F406" s="23"/>
      <c r="G406" s="23"/>
      <c r="H406" s="23"/>
      <c r="I406" s="25"/>
    </row>
    <row r="407" spans="1:9" ht="45" x14ac:dyDescent="0.25">
      <c r="A407" s="26" t="s">
        <v>224</v>
      </c>
      <c r="B407" s="27" t="s">
        <v>183</v>
      </c>
      <c r="C407" s="26" t="s">
        <v>185</v>
      </c>
      <c r="D407" s="27" t="s">
        <v>184</v>
      </c>
      <c r="E407" s="26" t="s">
        <v>188</v>
      </c>
      <c r="F407" s="26" t="s">
        <v>186</v>
      </c>
      <c r="G407" s="27" t="s">
        <v>177</v>
      </c>
      <c r="H407" s="28"/>
      <c r="I407" s="63"/>
    </row>
    <row r="408" spans="1:9" ht="15.75" thickBot="1" x14ac:dyDescent="0.3">
      <c r="A408" s="10"/>
      <c r="B408" s="29"/>
      <c r="C408" s="76">
        <v>30</v>
      </c>
      <c r="D408" s="11"/>
      <c r="E408" s="62" t="str">
        <f>IF(OR($N$7=0,$P$7=0),"erfassen",DAY($G401))</f>
        <v>erfassen</v>
      </c>
      <c r="F408" s="11"/>
      <c r="G408" s="64">
        <f>IF(OR($N$7=0,$P$7=0),0,$A408*$E408/$C408)</f>
        <v>0</v>
      </c>
      <c r="H408" s="29"/>
      <c r="I408" s="72"/>
    </row>
    <row r="409" spans="1:9" x14ac:dyDescent="0.25">
      <c r="A409" s="23"/>
      <c r="B409" s="23"/>
      <c r="C409" s="23"/>
      <c r="D409" s="23"/>
      <c r="E409" s="23"/>
      <c r="F409" s="23"/>
      <c r="G409" s="23"/>
      <c r="H409" s="23"/>
      <c r="I409" s="25"/>
    </row>
    <row r="410" spans="1:9" x14ac:dyDescent="0.25">
      <c r="A410" s="29"/>
      <c r="B410" s="29"/>
      <c r="C410" s="11" t="s">
        <v>179</v>
      </c>
      <c r="D410" s="11"/>
      <c r="E410" s="11"/>
      <c r="F410" s="11"/>
      <c r="G410" s="29">
        <f>G404+G408</f>
        <v>0</v>
      </c>
      <c r="H410" s="23"/>
      <c r="I410" s="25"/>
    </row>
    <row r="411" spans="1:9" x14ac:dyDescent="0.25">
      <c r="A411" s="31"/>
      <c r="B411" s="31"/>
      <c r="C411" s="65" t="s">
        <v>180</v>
      </c>
      <c r="D411" s="65"/>
      <c r="E411" s="65"/>
      <c r="F411" s="65"/>
      <c r="G411" s="31">
        <f>$G410*20/100</f>
        <v>0</v>
      </c>
      <c r="H411" s="23"/>
      <c r="I411" s="25"/>
    </row>
    <row r="412" spans="1:9" x14ac:dyDescent="0.25">
      <c r="A412" s="29"/>
      <c r="B412" s="29"/>
      <c r="C412" s="11"/>
      <c r="D412" s="11"/>
      <c r="E412" s="11"/>
      <c r="F412" s="11"/>
      <c r="G412" s="29">
        <f>$G410+$G411</f>
        <v>0</v>
      </c>
      <c r="H412" s="23"/>
      <c r="I412" s="25"/>
    </row>
    <row r="413" spans="1:9" x14ac:dyDescent="0.25">
      <c r="A413" s="29"/>
      <c r="B413" s="30"/>
      <c r="C413" s="11" t="s">
        <v>198</v>
      </c>
      <c r="D413" s="23"/>
      <c r="E413" s="23"/>
      <c r="F413" s="23"/>
      <c r="G413" s="66">
        <f>$N$3</f>
        <v>0</v>
      </c>
      <c r="H413" s="23"/>
      <c r="I413" s="25"/>
    </row>
    <row r="414" spans="1:9" x14ac:dyDescent="0.25">
      <c r="A414" s="31"/>
      <c r="B414" s="32"/>
      <c r="C414" s="65" t="str">
        <f>IF(AND($P$11 &lt;&gt;"",$P$11&lt;=$J399),$N$11&amp;" Degression",IF(AND($P$9 &lt;&gt;"",$P$9&lt;=$J399),$N$9&amp;" Degression",""))</f>
        <v/>
      </c>
      <c r="D414" s="33"/>
      <c r="E414" s="33"/>
      <c r="F414" s="33"/>
      <c r="G414" s="68">
        <f>IF(AND($P$11 &lt;&gt;"",$P$11&lt;=$J399),IF(OR($G410=0,$N$3=0),0,$N$3*$G412/100-20*$N$3*$G412/10000),IF(AND($P$9 &lt;&gt;"",$P$9&lt;=$J399),IF(OR($G410=0,$N$3=0),0,$N$3*$G412/100-10*$N$3*$G412/10000),IF(OR($G410=0,$N$3=0),0,$N$3*$G412/100)))</f>
        <v>0</v>
      </c>
      <c r="H414" s="23"/>
      <c r="I414" s="25"/>
    </row>
    <row r="415" spans="1:9" ht="15.75" thickBot="1" x14ac:dyDescent="0.3">
      <c r="A415" s="38"/>
      <c r="B415" s="38"/>
      <c r="C415" s="95" t="str">
        <f>IF($G414&lt;=$I400,"Förderung","Förderung, jedoch höchstens lt. Bescheid "&amp; $I400&amp;"€")</f>
        <v>Förderung</v>
      </c>
      <c r="D415" s="95"/>
      <c r="E415" s="95"/>
      <c r="F415" s="23"/>
      <c r="G415" s="38">
        <f>IF($G414&lt;=$I400,$G414, $I400)</f>
        <v>0</v>
      </c>
      <c r="H415" s="23"/>
      <c r="I415" s="86"/>
    </row>
    <row r="416" spans="1:9" x14ac:dyDescent="0.25">
      <c r="A416" s="34"/>
      <c r="B416" s="34"/>
      <c r="C416" s="35"/>
      <c r="D416" s="35"/>
      <c r="E416" s="23"/>
      <c r="F416" s="23"/>
      <c r="G416" s="104" t="s">
        <v>197</v>
      </c>
      <c r="H416" s="105"/>
      <c r="I416" s="36" t="s">
        <v>181</v>
      </c>
    </row>
    <row r="417" spans="1:10" x14ac:dyDescent="0.25">
      <c r="A417" s="24"/>
      <c r="B417" s="23"/>
      <c r="C417" s="23"/>
      <c r="D417" s="23"/>
      <c r="E417" s="23"/>
      <c r="F417" s="23"/>
      <c r="G417" s="106" t="s">
        <v>196</v>
      </c>
      <c r="H417" s="107"/>
      <c r="I417" s="37" t="str">
        <f>J399&amp;". Rate ausgezahlt"</f>
        <v>19. Rate ausgezahlt</v>
      </c>
    </row>
    <row r="418" spans="1:10" x14ac:dyDescent="0.25">
      <c r="A418" s="38"/>
      <c r="B418" s="38"/>
      <c r="C418" s="95"/>
      <c r="D418" s="95"/>
      <c r="E418" s="95"/>
      <c r="F418" s="34"/>
      <c r="G418" s="108">
        <f>IF($G414&lt;=$I400,$G414, $I400)</f>
        <v>0</v>
      </c>
      <c r="H418" s="109"/>
      <c r="I418" s="43">
        <f>IF($N$5&gt;J399,$I400,0)</f>
        <v>0</v>
      </c>
    </row>
    <row r="419" spans="1:10" ht="15.75" thickBot="1" x14ac:dyDescent="0.3">
      <c r="A419" s="40"/>
      <c r="B419" s="40"/>
      <c r="C419" s="40"/>
      <c r="D419" s="40"/>
      <c r="E419" s="40"/>
      <c r="F419" s="40"/>
      <c r="G419" s="39"/>
      <c r="H419" s="40"/>
      <c r="I419" s="41"/>
    </row>
    <row r="420" spans="1:10" x14ac:dyDescent="0.25">
      <c r="A420" s="22" t="str">
        <f>J420&amp;". Monat"</f>
        <v>20. Monat</v>
      </c>
      <c r="B420" s="22"/>
      <c r="C420" s="22"/>
      <c r="D420" s="22"/>
      <c r="E420" s="22"/>
      <c r="F420" s="22"/>
      <c r="G420" s="22"/>
      <c r="H420" s="22"/>
      <c r="I420" s="69" t="s">
        <v>178</v>
      </c>
      <c r="J420">
        <v>20</v>
      </c>
    </row>
    <row r="421" spans="1:10" x14ac:dyDescent="0.25">
      <c r="A421" s="23"/>
      <c r="B421" s="23"/>
      <c r="C421" s="23"/>
      <c r="D421" s="23"/>
      <c r="E421" s="23"/>
      <c r="F421" s="23"/>
      <c r="G421" s="23"/>
      <c r="H421" s="23"/>
      <c r="I421" s="42">
        <f>IF($P$13=0,0,IF($N$5&gt;=12,$P$13,0))</f>
        <v>0</v>
      </c>
    </row>
    <row r="422" spans="1:10" x14ac:dyDescent="0.25">
      <c r="A422" s="23"/>
      <c r="B422" s="23"/>
      <c r="C422" s="24" t="s">
        <v>191</v>
      </c>
      <c r="D422" s="11"/>
      <c r="E422" s="71" t="str">
        <f>IF(OR($N$7=0,$P$7=0),"oben erfassen",DATE(YEAR($G401),MONTH($G401),DAY($G401)+1))</f>
        <v>oben erfassen</v>
      </c>
      <c r="F422" s="14" t="s">
        <v>5</v>
      </c>
      <c r="G422" s="71" t="str">
        <f>IF(OR($N$7=0,$P$7=0),"oben erfassen",DATE(YEAR(E422),MONTH(E422)+1,MIN(DAY(E422),DAY(DATE(YEAR(E422),
MONTH(E422)+ 1 +1,0)))-1))</f>
        <v>oben erfassen</v>
      </c>
      <c r="H422" s="23"/>
      <c r="I422" s="73"/>
    </row>
    <row r="423" spans="1:10" x14ac:dyDescent="0.25">
      <c r="A423" s="11" t="str">
        <f>IF(OR($N$7=0,$P$7=0),"erfassen",MONTH($E422)&amp;"/"&amp;YEAR($E422))</f>
        <v>erfassen</v>
      </c>
      <c r="B423" s="23"/>
      <c r="C423" s="23"/>
      <c r="D423" s="23"/>
      <c r="E423" s="23"/>
      <c r="F423" s="23"/>
      <c r="G423" s="23"/>
      <c r="H423" s="23"/>
      <c r="I423" s="25"/>
    </row>
    <row r="424" spans="1:10" ht="45" x14ac:dyDescent="0.25">
      <c r="A424" s="26" t="s">
        <v>224</v>
      </c>
      <c r="B424" s="27" t="s">
        <v>183</v>
      </c>
      <c r="C424" s="26" t="s">
        <v>185</v>
      </c>
      <c r="D424" s="27" t="s">
        <v>184</v>
      </c>
      <c r="E424" s="26" t="s">
        <v>188</v>
      </c>
      <c r="F424" s="26" t="s">
        <v>186</v>
      </c>
      <c r="G424" s="27" t="s">
        <v>177</v>
      </c>
      <c r="H424" s="28"/>
      <c r="I424" s="63"/>
    </row>
    <row r="425" spans="1:10" ht="15.75" thickBot="1" x14ac:dyDescent="0.3">
      <c r="A425" s="74">
        <f>IF($N5&gt;=J420,$A408,0)</f>
        <v>0</v>
      </c>
      <c r="B425" s="29"/>
      <c r="C425" s="76">
        <v>30</v>
      </c>
      <c r="D425" s="11"/>
      <c r="E425" s="62" t="str">
        <f>IF(OR($N$7=0,$P$7=0),"erfassen",(DAY(DATE(YEAR($E422),MONTH($E422)+1,0)))-$E408)</f>
        <v>erfassen</v>
      </c>
      <c r="F425" s="11"/>
      <c r="G425" s="64">
        <f>IF(OR($N$7=0,$P$7=0),0,$A425*$E425/$C425)</f>
        <v>0</v>
      </c>
      <c r="H425" s="29"/>
      <c r="I425" s="72"/>
    </row>
    <row r="426" spans="1:10" x14ac:dyDescent="0.25">
      <c r="A426" s="23"/>
      <c r="B426" s="23"/>
      <c r="C426" s="23"/>
      <c r="D426" s="23"/>
      <c r="E426" s="23"/>
      <c r="F426" s="23"/>
      <c r="G426" s="23"/>
      <c r="H426" s="23"/>
      <c r="I426" s="25"/>
    </row>
    <row r="427" spans="1:10" x14ac:dyDescent="0.25">
      <c r="A427" s="11" t="str">
        <f>IF(OR($N$7=0,$P$7=0),"erfassen",MONTH($G422)&amp;"/"&amp;YEAR($G422))</f>
        <v>erfassen</v>
      </c>
      <c r="B427" s="23"/>
      <c r="C427" s="23"/>
      <c r="D427" s="23"/>
      <c r="E427" s="23"/>
      <c r="F427" s="23"/>
      <c r="G427" s="23"/>
      <c r="H427" s="23"/>
      <c r="I427" s="25"/>
    </row>
    <row r="428" spans="1:10" ht="45" x14ac:dyDescent="0.25">
      <c r="A428" s="26" t="s">
        <v>224</v>
      </c>
      <c r="B428" s="27" t="s">
        <v>183</v>
      </c>
      <c r="C428" s="26" t="s">
        <v>185</v>
      </c>
      <c r="D428" s="27" t="s">
        <v>184</v>
      </c>
      <c r="E428" s="26" t="s">
        <v>188</v>
      </c>
      <c r="F428" s="26" t="s">
        <v>186</v>
      </c>
      <c r="G428" s="27" t="s">
        <v>177</v>
      </c>
      <c r="H428" s="28"/>
      <c r="I428" s="63"/>
    </row>
    <row r="429" spans="1:10" ht="15.75" thickBot="1" x14ac:dyDescent="0.3">
      <c r="A429" s="10"/>
      <c r="B429" s="29"/>
      <c r="C429" s="76">
        <v>30</v>
      </c>
      <c r="D429" s="11"/>
      <c r="E429" s="62" t="str">
        <f>IF(OR($N$7=0,$P$7=0),"erfassen",DAY($G422))</f>
        <v>erfassen</v>
      </c>
      <c r="F429" s="11"/>
      <c r="G429" s="64">
        <f>IF(OR($N$7=0,$P$7=0),0,$A429*$E429/$C429)</f>
        <v>0</v>
      </c>
      <c r="H429" s="29"/>
      <c r="I429" s="72"/>
    </row>
    <row r="430" spans="1:10" x14ac:dyDescent="0.25">
      <c r="A430" s="23"/>
      <c r="B430" s="23"/>
      <c r="C430" s="23"/>
      <c r="D430" s="23"/>
      <c r="E430" s="23"/>
      <c r="F430" s="23"/>
      <c r="G430" s="23"/>
      <c r="H430" s="23"/>
      <c r="I430" s="25"/>
    </row>
    <row r="431" spans="1:10" x14ac:dyDescent="0.25">
      <c r="A431" s="29"/>
      <c r="B431" s="29"/>
      <c r="C431" s="11" t="s">
        <v>179</v>
      </c>
      <c r="D431" s="11"/>
      <c r="E431" s="11"/>
      <c r="F431" s="11"/>
      <c r="G431" s="29">
        <f>G425+G429</f>
        <v>0</v>
      </c>
      <c r="H431" s="23"/>
      <c r="I431" s="25"/>
    </row>
    <row r="432" spans="1:10" x14ac:dyDescent="0.25">
      <c r="A432" s="31"/>
      <c r="B432" s="31"/>
      <c r="C432" s="65" t="s">
        <v>180</v>
      </c>
      <c r="D432" s="65"/>
      <c r="E432" s="65"/>
      <c r="F432" s="65"/>
      <c r="G432" s="31">
        <f>$G431*20/100</f>
        <v>0</v>
      </c>
      <c r="H432" s="23"/>
      <c r="I432" s="25"/>
    </row>
    <row r="433" spans="1:10" x14ac:dyDescent="0.25">
      <c r="A433" s="29"/>
      <c r="B433" s="29"/>
      <c r="C433" s="11"/>
      <c r="D433" s="11"/>
      <c r="E433" s="11"/>
      <c r="F433" s="11"/>
      <c r="G433" s="29">
        <f>$G431+$G432</f>
        <v>0</v>
      </c>
      <c r="H433" s="23"/>
      <c r="I433" s="25"/>
    </row>
    <row r="434" spans="1:10" x14ac:dyDescent="0.25">
      <c r="A434" s="29"/>
      <c r="B434" s="30"/>
      <c r="C434" s="11" t="s">
        <v>198</v>
      </c>
      <c r="D434" s="23"/>
      <c r="E434" s="23"/>
      <c r="F434" s="23"/>
      <c r="G434" s="66">
        <f>$N$3</f>
        <v>0</v>
      </c>
      <c r="H434" s="23"/>
      <c r="I434" s="25"/>
    </row>
    <row r="435" spans="1:10" x14ac:dyDescent="0.25">
      <c r="A435" s="31"/>
      <c r="B435" s="32"/>
      <c r="C435" s="65" t="str">
        <f>IF(AND($P$11 &lt;&gt;"",$P$11&lt;=$J420),$N$11&amp;" Degression",IF(AND($P$9 &lt;&gt;"",$P$9&lt;=$J420),$N$9&amp;" Degression",""))</f>
        <v/>
      </c>
      <c r="D435" s="33"/>
      <c r="E435" s="33"/>
      <c r="F435" s="33"/>
      <c r="G435" s="68">
        <f>IF(AND($P$11 &lt;&gt;"",$P$11&lt;=$J420),IF(OR($G431=0,$N$3=0),0,$N$3*$G433/100-20*$N$3*$G433/10000),IF(AND($P$9 &lt;&gt;"",$P$9&lt;=$J420),IF(OR($G431=0,$N$3=0),0,$N$3*$G433/100-10*$N$3*$G433/10000),IF(OR($G431=0,$N$3=0),0,$N$3*$G433/100)))</f>
        <v>0</v>
      </c>
      <c r="H435" s="23"/>
      <c r="I435" s="25"/>
    </row>
    <row r="436" spans="1:10" ht="15.75" thickBot="1" x14ac:dyDescent="0.3">
      <c r="A436" s="38"/>
      <c r="B436" s="38"/>
      <c r="C436" s="95" t="str">
        <f>IF($G435&lt;=$I421,"Förderung","Förderung, jedoch höchstens lt. Bescheid "&amp; $I421&amp;"€")</f>
        <v>Förderung</v>
      </c>
      <c r="D436" s="95"/>
      <c r="E436" s="95"/>
      <c r="F436" s="23"/>
      <c r="G436" s="38">
        <f>IF($G435&lt;=$I421,$G435, $I421)</f>
        <v>0</v>
      </c>
      <c r="H436" s="23"/>
      <c r="I436" s="86"/>
    </row>
    <row r="437" spans="1:10" x14ac:dyDescent="0.25">
      <c r="A437" s="34"/>
      <c r="B437" s="34"/>
      <c r="C437" s="35"/>
      <c r="D437" s="35"/>
      <c r="E437" s="23"/>
      <c r="F437" s="23"/>
      <c r="G437" s="104" t="s">
        <v>197</v>
      </c>
      <c r="H437" s="105"/>
      <c r="I437" s="36" t="s">
        <v>181</v>
      </c>
    </row>
    <row r="438" spans="1:10" x14ac:dyDescent="0.25">
      <c r="A438" s="24"/>
      <c r="B438" s="23"/>
      <c r="C438" s="23"/>
      <c r="D438" s="23"/>
      <c r="E438" s="23"/>
      <c r="F438" s="23"/>
      <c r="G438" s="106" t="s">
        <v>196</v>
      </c>
      <c r="H438" s="107"/>
      <c r="I438" s="37" t="str">
        <f>J420&amp;". Rate ausgezahlt"</f>
        <v>20. Rate ausgezahlt</v>
      </c>
    </row>
    <row r="439" spans="1:10" x14ac:dyDescent="0.25">
      <c r="A439" s="38"/>
      <c r="B439" s="38"/>
      <c r="C439" s="95"/>
      <c r="D439" s="95"/>
      <c r="E439" s="95"/>
      <c r="F439" s="34"/>
      <c r="G439" s="108">
        <f>IF($G435&lt;=$I421,$G435, $I421)</f>
        <v>0</v>
      </c>
      <c r="H439" s="109"/>
      <c r="I439" s="43">
        <f>IF($N$5&gt;J420,$I421,0)</f>
        <v>0</v>
      </c>
    </row>
    <row r="440" spans="1:10" ht="15.75" thickBot="1" x14ac:dyDescent="0.3">
      <c r="A440" s="40"/>
      <c r="B440" s="40"/>
      <c r="C440" s="40"/>
      <c r="D440" s="40"/>
      <c r="E440" s="40"/>
      <c r="F440" s="40"/>
      <c r="G440" s="39"/>
      <c r="H440" s="40"/>
      <c r="I440" s="41"/>
    </row>
    <row r="441" spans="1:10" x14ac:dyDescent="0.25">
      <c r="A441" s="22" t="str">
        <f>J441&amp;". Monat"</f>
        <v>21. Monat</v>
      </c>
      <c r="B441" s="22"/>
      <c r="C441" s="22"/>
      <c r="D441" s="22"/>
      <c r="E441" s="22"/>
      <c r="F441" s="22"/>
      <c r="G441" s="22"/>
      <c r="H441" s="22"/>
      <c r="I441" s="69" t="s">
        <v>178</v>
      </c>
      <c r="J441">
        <v>21</v>
      </c>
    </row>
    <row r="442" spans="1:10" x14ac:dyDescent="0.25">
      <c r="A442" s="23"/>
      <c r="B442" s="23"/>
      <c r="C442" s="23"/>
      <c r="D442" s="23"/>
      <c r="E442" s="23"/>
      <c r="F442" s="23"/>
      <c r="G442" s="23"/>
      <c r="H442" s="23"/>
      <c r="I442" s="42">
        <f>IF($P$13=0,0,IF($N$5&gt;=12,$P$13,0))</f>
        <v>0</v>
      </c>
    </row>
    <row r="443" spans="1:10" x14ac:dyDescent="0.25">
      <c r="A443" s="23"/>
      <c r="B443" s="23"/>
      <c r="C443" s="24" t="s">
        <v>191</v>
      </c>
      <c r="D443" s="11"/>
      <c r="E443" s="71" t="str">
        <f>IF(OR($N$7=0,$P$7=0),"oben erfassen",DATE(YEAR($G422),MONTH($G422),DAY($G422)+1))</f>
        <v>oben erfassen</v>
      </c>
      <c r="F443" s="14" t="s">
        <v>5</v>
      </c>
      <c r="G443" s="71" t="str">
        <f>IF(OR($N$7=0,$P$7=0),"oben erfassen",DATE(YEAR(E443),MONTH(E443)+1,MIN(DAY(E443),DAY(DATE(YEAR(E443),
MONTH(E443)+ 1 +1,0)))-1))</f>
        <v>oben erfassen</v>
      </c>
      <c r="H443" s="23"/>
      <c r="I443" s="73"/>
    </row>
    <row r="444" spans="1:10" x14ac:dyDescent="0.25">
      <c r="A444" s="11" t="str">
        <f>IF(OR($N$7=0,$P$7=0),"erfassen",MONTH($E443)&amp;"/"&amp;YEAR($E443))</f>
        <v>erfassen</v>
      </c>
      <c r="B444" s="23"/>
      <c r="C444" s="23"/>
      <c r="D444" s="23"/>
      <c r="E444" s="23"/>
      <c r="F444" s="23"/>
      <c r="G444" s="23"/>
      <c r="H444" s="23"/>
      <c r="I444" s="25"/>
    </row>
    <row r="445" spans="1:10" ht="45" x14ac:dyDescent="0.25">
      <c r="A445" s="26" t="s">
        <v>224</v>
      </c>
      <c r="B445" s="27" t="s">
        <v>183</v>
      </c>
      <c r="C445" s="26" t="s">
        <v>185</v>
      </c>
      <c r="D445" s="27" t="s">
        <v>184</v>
      </c>
      <c r="E445" s="26" t="s">
        <v>188</v>
      </c>
      <c r="F445" s="26" t="s">
        <v>186</v>
      </c>
      <c r="G445" s="27" t="s">
        <v>177</v>
      </c>
      <c r="H445" s="28"/>
      <c r="I445" s="63"/>
    </row>
    <row r="446" spans="1:10" ht="15.75" thickBot="1" x14ac:dyDescent="0.3">
      <c r="A446" s="74">
        <f>IF($N5&gt;=J441,$A429,0)</f>
        <v>0</v>
      </c>
      <c r="B446" s="29"/>
      <c r="C446" s="76">
        <v>30</v>
      </c>
      <c r="D446" s="11"/>
      <c r="E446" s="62" t="str">
        <f>IF(OR($N$7=0,$P$7=0),"erfassen",(DAY(DATE(YEAR($E443),MONTH($E443)+1,0)))-$E429)</f>
        <v>erfassen</v>
      </c>
      <c r="F446" s="11"/>
      <c r="G446" s="64">
        <f>IF(OR($N$7=0,$P$7=0),0,$A446*$E446/$C446)</f>
        <v>0</v>
      </c>
      <c r="H446" s="29"/>
      <c r="I446" s="72"/>
    </row>
    <row r="447" spans="1:10" x14ac:dyDescent="0.25">
      <c r="A447" s="23"/>
      <c r="B447" s="23"/>
      <c r="C447" s="23"/>
      <c r="D447" s="23"/>
      <c r="E447" s="23"/>
      <c r="F447" s="23"/>
      <c r="G447" s="23"/>
      <c r="H447" s="23"/>
      <c r="I447" s="25"/>
    </row>
    <row r="448" spans="1:10" x14ac:dyDescent="0.25">
      <c r="A448" s="11" t="str">
        <f>IF(OR($N$7=0,$P$7=0),"erfassen",MONTH($G443)&amp;"/"&amp;YEAR($G443))</f>
        <v>erfassen</v>
      </c>
      <c r="B448" s="23"/>
      <c r="C448" s="23"/>
      <c r="D448" s="23"/>
      <c r="E448" s="23"/>
      <c r="F448" s="23"/>
      <c r="G448" s="23"/>
      <c r="H448" s="23"/>
      <c r="I448" s="25"/>
    </row>
    <row r="449" spans="1:10" ht="45" x14ac:dyDescent="0.25">
      <c r="A449" s="26" t="s">
        <v>224</v>
      </c>
      <c r="B449" s="27" t="s">
        <v>183</v>
      </c>
      <c r="C449" s="26" t="s">
        <v>185</v>
      </c>
      <c r="D449" s="27" t="s">
        <v>184</v>
      </c>
      <c r="E449" s="26" t="s">
        <v>188</v>
      </c>
      <c r="F449" s="26" t="s">
        <v>186</v>
      </c>
      <c r="G449" s="27" t="s">
        <v>177</v>
      </c>
      <c r="H449" s="28"/>
      <c r="I449" s="63"/>
    </row>
    <row r="450" spans="1:10" ht="15.75" thickBot="1" x14ac:dyDescent="0.3">
      <c r="A450" s="10"/>
      <c r="B450" s="29"/>
      <c r="C450" s="76">
        <v>30</v>
      </c>
      <c r="D450" s="11"/>
      <c r="E450" s="62" t="str">
        <f>IF(OR($N$7=0,$P$7=0),"erfassen",DAY($G443))</f>
        <v>erfassen</v>
      </c>
      <c r="F450" s="11"/>
      <c r="G450" s="64">
        <f>IF(OR($N$7=0,$P$7=0),0,$A450*$E450/$C450)</f>
        <v>0</v>
      </c>
      <c r="H450" s="29"/>
      <c r="I450" s="72"/>
    </row>
    <row r="451" spans="1:10" x14ac:dyDescent="0.25">
      <c r="A451" s="23"/>
      <c r="B451" s="23"/>
      <c r="C451" s="23"/>
      <c r="D451" s="23"/>
      <c r="E451" s="23"/>
      <c r="F451" s="23"/>
      <c r="G451" s="23"/>
      <c r="H451" s="23"/>
      <c r="I451" s="25"/>
    </row>
    <row r="452" spans="1:10" x14ac:dyDescent="0.25">
      <c r="A452" s="29"/>
      <c r="B452" s="29"/>
      <c r="C452" s="11" t="s">
        <v>179</v>
      </c>
      <c r="D452" s="11"/>
      <c r="E452" s="11"/>
      <c r="F452" s="11"/>
      <c r="G452" s="29">
        <f>G446+G450</f>
        <v>0</v>
      </c>
      <c r="H452" s="23"/>
      <c r="I452" s="25"/>
    </row>
    <row r="453" spans="1:10" x14ac:dyDescent="0.25">
      <c r="A453" s="31"/>
      <c r="B453" s="31"/>
      <c r="C453" s="65" t="s">
        <v>180</v>
      </c>
      <c r="D453" s="65"/>
      <c r="E453" s="65"/>
      <c r="F453" s="65"/>
      <c r="G453" s="31">
        <f>$G452*20/100</f>
        <v>0</v>
      </c>
      <c r="H453" s="23"/>
      <c r="I453" s="25"/>
    </row>
    <row r="454" spans="1:10" x14ac:dyDescent="0.25">
      <c r="A454" s="29"/>
      <c r="B454" s="29"/>
      <c r="C454" s="11"/>
      <c r="D454" s="11"/>
      <c r="E454" s="11"/>
      <c r="F454" s="11"/>
      <c r="G454" s="29">
        <f>$G452+$G453</f>
        <v>0</v>
      </c>
      <c r="H454" s="23"/>
      <c r="I454" s="25"/>
    </row>
    <row r="455" spans="1:10" x14ac:dyDescent="0.25">
      <c r="A455" s="29"/>
      <c r="B455" s="30"/>
      <c r="C455" s="11" t="s">
        <v>198</v>
      </c>
      <c r="D455" s="23"/>
      <c r="E455" s="23"/>
      <c r="F455" s="23"/>
      <c r="G455" s="66">
        <f>$N$3</f>
        <v>0</v>
      </c>
      <c r="H455" s="23"/>
      <c r="I455" s="25"/>
    </row>
    <row r="456" spans="1:10" x14ac:dyDescent="0.25">
      <c r="A456" s="31"/>
      <c r="B456" s="32"/>
      <c r="C456" s="65" t="str">
        <f>IF(AND($P$11 &lt;&gt;"",$P$11&lt;=$J441),$N$11&amp;" Degression",IF(AND($P$9 &lt;&gt;"",$P$9&lt;=$J441),$N$9&amp;" Degression",""))</f>
        <v/>
      </c>
      <c r="D456" s="33"/>
      <c r="E456" s="33"/>
      <c r="F456" s="33"/>
      <c r="G456" s="68">
        <f>IF(AND($P$11 &lt;&gt;"",$P$11&lt;=$J441),IF(OR($G452=0,$N$3=0),0,$N$3*$G454/100-20*$N$3*$G454/10000),IF(AND($P$9 &lt;&gt;"",$P$9&lt;=$J441),IF(OR($G452=0,$N$3=0),0,$N$3*$G454/100-10*$N$3*$G454/10000),IF(OR($G452=0,$N$3=0),0,$N$3*$G454/100)))</f>
        <v>0</v>
      </c>
      <c r="H456" s="23"/>
      <c r="I456" s="25"/>
    </row>
    <row r="457" spans="1:10" ht="15.75" thickBot="1" x14ac:dyDescent="0.3">
      <c r="A457" s="38"/>
      <c r="B457" s="38"/>
      <c r="C457" s="95" t="str">
        <f>IF($G456&lt;=$I442,"Förderung","Förderung, jedoch höchstens lt. Bescheid "&amp; $I442&amp;"€")</f>
        <v>Förderung</v>
      </c>
      <c r="D457" s="95"/>
      <c r="E457" s="95"/>
      <c r="F457" s="23"/>
      <c r="G457" s="38">
        <f>IF($G456&lt;=$I442,$G456, $I442)</f>
        <v>0</v>
      </c>
      <c r="H457" s="23"/>
      <c r="I457" s="86"/>
    </row>
    <row r="458" spans="1:10" x14ac:dyDescent="0.25">
      <c r="A458" s="34"/>
      <c r="B458" s="34"/>
      <c r="C458" s="35"/>
      <c r="D458" s="35"/>
      <c r="E458" s="23"/>
      <c r="F458" s="23"/>
      <c r="G458" s="104" t="s">
        <v>197</v>
      </c>
      <c r="H458" s="105"/>
      <c r="I458" s="36" t="s">
        <v>181</v>
      </c>
    </row>
    <row r="459" spans="1:10" x14ac:dyDescent="0.25">
      <c r="A459" s="24"/>
      <c r="B459" s="23"/>
      <c r="C459" s="23"/>
      <c r="D459" s="23"/>
      <c r="E459" s="23"/>
      <c r="F459" s="23"/>
      <c r="G459" s="106" t="s">
        <v>196</v>
      </c>
      <c r="H459" s="107"/>
      <c r="I459" s="37" t="str">
        <f>J441&amp;". Rate ausgezahlt"</f>
        <v>21. Rate ausgezahlt</v>
      </c>
    </row>
    <row r="460" spans="1:10" x14ac:dyDescent="0.25">
      <c r="A460" s="38"/>
      <c r="B460" s="38"/>
      <c r="C460" s="95"/>
      <c r="D460" s="95"/>
      <c r="E460" s="95"/>
      <c r="F460" s="34"/>
      <c r="G460" s="108">
        <f>IF($G456&lt;=$I442,$G456, $I442)</f>
        <v>0</v>
      </c>
      <c r="H460" s="109"/>
      <c r="I460" s="43">
        <f>IF($N$5&gt;J441,$I442,0)</f>
        <v>0</v>
      </c>
    </row>
    <row r="461" spans="1:10" ht="15.75" thickBot="1" x14ac:dyDescent="0.3">
      <c r="A461" s="40"/>
      <c r="B461" s="40"/>
      <c r="C461" s="40"/>
      <c r="D461" s="40"/>
      <c r="E461" s="40"/>
      <c r="F461" s="40"/>
      <c r="G461" s="39"/>
      <c r="H461" s="40"/>
      <c r="I461" s="41"/>
    </row>
    <row r="462" spans="1:10" x14ac:dyDescent="0.25">
      <c r="A462" s="22" t="str">
        <f>J462&amp;". Monat"</f>
        <v>22. Monat</v>
      </c>
      <c r="B462" s="22"/>
      <c r="C462" s="22"/>
      <c r="D462" s="22"/>
      <c r="E462" s="22"/>
      <c r="F462" s="22"/>
      <c r="G462" s="22"/>
      <c r="H462" s="22"/>
      <c r="I462" s="69" t="s">
        <v>178</v>
      </c>
      <c r="J462">
        <v>22</v>
      </c>
    </row>
    <row r="463" spans="1:10" x14ac:dyDescent="0.25">
      <c r="A463" s="23"/>
      <c r="B463" s="23"/>
      <c r="C463" s="23"/>
      <c r="D463" s="23"/>
      <c r="E463" s="23"/>
      <c r="F463" s="23"/>
      <c r="G463" s="23"/>
      <c r="H463" s="23"/>
      <c r="I463" s="42">
        <f>IF($P$13=0,0,IF($N$5&gt;=12,$P$13,0))</f>
        <v>0</v>
      </c>
    </row>
    <row r="464" spans="1:10" x14ac:dyDescent="0.25">
      <c r="A464" s="23"/>
      <c r="B464" s="23"/>
      <c r="C464" s="24" t="s">
        <v>191</v>
      </c>
      <c r="D464" s="11"/>
      <c r="E464" s="71" t="str">
        <f>IF(OR($N$7=0,$P$7=0),"oben erfassen",DATE(YEAR($G443),MONTH($G443),DAY($G443)+1))</f>
        <v>oben erfassen</v>
      </c>
      <c r="F464" s="14" t="s">
        <v>5</v>
      </c>
      <c r="G464" s="71" t="str">
        <f>IF(OR($N$7=0,$P$7=0),"oben erfassen",DATE(YEAR(E464),MONTH(E464)+1,MIN(DAY(E464),DAY(DATE(YEAR(E464),
MONTH(E464)+ 1 +1,0)))-1))</f>
        <v>oben erfassen</v>
      </c>
      <c r="H464" s="23"/>
      <c r="I464" s="73"/>
    </row>
    <row r="465" spans="1:9" x14ac:dyDescent="0.25">
      <c r="A465" s="11" t="str">
        <f>IF(OR($N$7=0,$P$7=0),"erfassen",MONTH($E464)&amp;"/"&amp;YEAR($E464))</f>
        <v>erfassen</v>
      </c>
      <c r="B465" s="23"/>
      <c r="C465" s="23"/>
      <c r="D465" s="23"/>
      <c r="E465" s="23"/>
      <c r="F465" s="23"/>
      <c r="G465" s="23"/>
      <c r="H465" s="23"/>
      <c r="I465" s="25"/>
    </row>
    <row r="466" spans="1:9" ht="45" x14ac:dyDescent="0.25">
      <c r="A466" s="26" t="s">
        <v>224</v>
      </c>
      <c r="B466" s="27" t="s">
        <v>183</v>
      </c>
      <c r="C466" s="26" t="s">
        <v>185</v>
      </c>
      <c r="D466" s="27" t="s">
        <v>184</v>
      </c>
      <c r="E466" s="26" t="s">
        <v>188</v>
      </c>
      <c r="F466" s="26" t="s">
        <v>186</v>
      </c>
      <c r="G466" s="27" t="s">
        <v>177</v>
      </c>
      <c r="H466" s="28"/>
      <c r="I466" s="63"/>
    </row>
    <row r="467" spans="1:9" ht="15.75" thickBot="1" x14ac:dyDescent="0.3">
      <c r="A467" s="74">
        <f>IF($N5&gt;=J462,$A450,0)</f>
        <v>0</v>
      </c>
      <c r="B467" s="29"/>
      <c r="C467" s="76">
        <v>30</v>
      </c>
      <c r="D467" s="11"/>
      <c r="E467" s="62" t="str">
        <f>IF(OR($N$7=0,$P$7=0),"erfassen",(DAY(DATE(YEAR($E464),MONTH($E464)+1,0)))-$E450)</f>
        <v>erfassen</v>
      </c>
      <c r="F467" s="11"/>
      <c r="G467" s="64">
        <f>IF(OR($N$7=0,$P$7=0),0,$A467*$E467/$C467)</f>
        <v>0</v>
      </c>
      <c r="H467" s="29"/>
      <c r="I467" s="72"/>
    </row>
    <row r="468" spans="1:9" x14ac:dyDescent="0.25">
      <c r="A468" s="23"/>
      <c r="B468" s="23"/>
      <c r="C468" s="23"/>
      <c r="D468" s="23"/>
      <c r="E468" s="23"/>
      <c r="F468" s="23"/>
      <c r="G468" s="23"/>
      <c r="H468" s="23"/>
      <c r="I468" s="25"/>
    </row>
    <row r="469" spans="1:9" x14ac:dyDescent="0.25">
      <c r="A469" s="11" t="str">
        <f>IF(OR($N$7=0,$P$7=0),"erfassen",MONTH($G464)&amp;"/"&amp;YEAR($G464))</f>
        <v>erfassen</v>
      </c>
      <c r="B469" s="23"/>
      <c r="C469" s="23"/>
      <c r="D469" s="23"/>
      <c r="E469" s="23"/>
      <c r="F469" s="23"/>
      <c r="G469" s="23"/>
      <c r="H469" s="23"/>
      <c r="I469" s="25"/>
    </row>
    <row r="470" spans="1:9" ht="45" x14ac:dyDescent="0.25">
      <c r="A470" s="26" t="s">
        <v>224</v>
      </c>
      <c r="B470" s="27" t="s">
        <v>183</v>
      </c>
      <c r="C470" s="26" t="s">
        <v>185</v>
      </c>
      <c r="D470" s="27" t="s">
        <v>184</v>
      </c>
      <c r="E470" s="26" t="s">
        <v>188</v>
      </c>
      <c r="F470" s="26" t="s">
        <v>186</v>
      </c>
      <c r="G470" s="27" t="s">
        <v>177</v>
      </c>
      <c r="H470" s="28"/>
      <c r="I470" s="63"/>
    </row>
    <row r="471" spans="1:9" ht="15.75" thickBot="1" x14ac:dyDescent="0.3">
      <c r="A471" s="10"/>
      <c r="B471" s="29"/>
      <c r="C471" s="76">
        <v>30</v>
      </c>
      <c r="D471" s="11"/>
      <c r="E471" s="62" t="str">
        <f>IF(OR($N$7=0,$P$7=0),"erfassen",DAY($G464))</f>
        <v>erfassen</v>
      </c>
      <c r="F471" s="11"/>
      <c r="G471" s="64">
        <f>IF(OR($N$7=0,$P$7=0),0,$A471*$E471/$C471)</f>
        <v>0</v>
      </c>
      <c r="H471" s="29"/>
      <c r="I471" s="72"/>
    </row>
    <row r="472" spans="1:9" x14ac:dyDescent="0.25">
      <c r="A472" s="23"/>
      <c r="B472" s="23"/>
      <c r="C472" s="23"/>
      <c r="D472" s="23"/>
      <c r="E472" s="23"/>
      <c r="F472" s="23"/>
      <c r="G472" s="23"/>
      <c r="H472" s="23"/>
      <c r="I472" s="25"/>
    </row>
    <row r="473" spans="1:9" x14ac:dyDescent="0.25">
      <c r="A473" s="29"/>
      <c r="B473" s="29"/>
      <c r="C473" s="11" t="s">
        <v>179</v>
      </c>
      <c r="D473" s="11"/>
      <c r="E473" s="11"/>
      <c r="F473" s="11"/>
      <c r="G473" s="29">
        <f>G467+G471</f>
        <v>0</v>
      </c>
      <c r="H473" s="23"/>
      <c r="I473" s="25"/>
    </row>
    <row r="474" spans="1:9" x14ac:dyDescent="0.25">
      <c r="A474" s="31"/>
      <c r="B474" s="31"/>
      <c r="C474" s="65" t="s">
        <v>180</v>
      </c>
      <c r="D474" s="65"/>
      <c r="E474" s="65"/>
      <c r="F474" s="65"/>
      <c r="G474" s="31">
        <f>$G473*20/100</f>
        <v>0</v>
      </c>
      <c r="H474" s="23"/>
      <c r="I474" s="25"/>
    </row>
    <row r="475" spans="1:9" x14ac:dyDescent="0.25">
      <c r="A475" s="29"/>
      <c r="B475" s="29"/>
      <c r="C475" s="11"/>
      <c r="D475" s="11"/>
      <c r="E475" s="11"/>
      <c r="F475" s="11"/>
      <c r="G475" s="29">
        <f>$G473+$G474</f>
        <v>0</v>
      </c>
      <c r="H475" s="23"/>
      <c r="I475" s="25"/>
    </row>
    <row r="476" spans="1:9" x14ac:dyDescent="0.25">
      <c r="A476" s="29"/>
      <c r="B476" s="30"/>
      <c r="C476" s="11" t="s">
        <v>198</v>
      </c>
      <c r="D476" s="23"/>
      <c r="E476" s="23"/>
      <c r="F476" s="23"/>
      <c r="G476" s="66">
        <f>$N$3</f>
        <v>0</v>
      </c>
      <c r="H476" s="23"/>
      <c r="I476" s="25"/>
    </row>
    <row r="477" spans="1:9" x14ac:dyDescent="0.25">
      <c r="A477" s="31"/>
      <c r="B477" s="32"/>
      <c r="C477" s="65" t="str">
        <f>IF(AND($P$11 &lt;&gt;"",$P$11&lt;=$J462),$N$11&amp;" Degression",IF(AND($P$9 &lt;&gt;"",$P$9&lt;=$J462),$N$9&amp;" Degression",""))</f>
        <v/>
      </c>
      <c r="D477" s="33"/>
      <c r="E477" s="33"/>
      <c r="F477" s="33"/>
      <c r="G477" s="68">
        <f>IF(AND($P$11 &lt;&gt;"",$P$11&lt;=$J462),IF(OR($G473=0,$N$3=0),0,$N$3*$G475/100-20*$N$3*$G475/10000),IF(AND($P$9 &lt;&gt;"",$P$9&lt;=$J462),IF(OR($G473=0,$N$3=0),0,$N$3*$G475/100-10*$N$3*$G475/10000),IF(OR($G473=0,$N$3=0),0,$N$3*$G475/100)))</f>
        <v>0</v>
      </c>
      <c r="H477" s="23"/>
      <c r="I477" s="25"/>
    </row>
    <row r="478" spans="1:9" ht="15.75" thickBot="1" x14ac:dyDescent="0.3">
      <c r="A478" s="38"/>
      <c r="B478" s="38"/>
      <c r="C478" s="95" t="str">
        <f>IF($G477&lt;=$I463,"Förderung","Förderung, jedoch höchstens lt. Bescheid "&amp; $I463&amp;"€")</f>
        <v>Förderung</v>
      </c>
      <c r="D478" s="95"/>
      <c r="E478" s="95"/>
      <c r="F478" s="23"/>
      <c r="G478" s="38">
        <f>IF($G477&lt;=$I463,$G477, $I463)</f>
        <v>0</v>
      </c>
      <c r="H478" s="23"/>
      <c r="I478" s="86"/>
    </row>
    <row r="479" spans="1:9" x14ac:dyDescent="0.25">
      <c r="A479" s="34"/>
      <c r="B479" s="34"/>
      <c r="C479" s="35"/>
      <c r="D479" s="35"/>
      <c r="E479" s="23"/>
      <c r="F479" s="23"/>
      <c r="G479" s="104" t="s">
        <v>197</v>
      </c>
      <c r="H479" s="105"/>
      <c r="I479" s="36" t="s">
        <v>181</v>
      </c>
    </row>
    <row r="480" spans="1:9" x14ac:dyDescent="0.25">
      <c r="A480" s="24"/>
      <c r="B480" s="23"/>
      <c r="C480" s="23"/>
      <c r="D480" s="23"/>
      <c r="E480" s="23"/>
      <c r="F480" s="23"/>
      <c r="G480" s="106" t="s">
        <v>196</v>
      </c>
      <c r="H480" s="107"/>
      <c r="I480" s="37" t="str">
        <f>J462&amp;". Rate ausgezahlt"</f>
        <v>22. Rate ausgezahlt</v>
      </c>
    </row>
    <row r="481" spans="1:10" x14ac:dyDescent="0.25">
      <c r="A481" s="38"/>
      <c r="B481" s="38"/>
      <c r="C481" s="95"/>
      <c r="D481" s="95"/>
      <c r="E481" s="95"/>
      <c r="F481" s="34"/>
      <c r="G481" s="108">
        <f>IF($G477&lt;=$I463,$G477, $I463)</f>
        <v>0</v>
      </c>
      <c r="H481" s="109"/>
      <c r="I481" s="43">
        <f>IF($N$5&gt;J462,$I463,0)</f>
        <v>0</v>
      </c>
    </row>
    <row r="482" spans="1:10" ht="15.75" thickBot="1" x14ac:dyDescent="0.3">
      <c r="A482" s="40"/>
      <c r="B482" s="40"/>
      <c r="C482" s="40"/>
      <c r="D482" s="40"/>
      <c r="E482" s="40"/>
      <c r="F482" s="40"/>
      <c r="G482" s="39"/>
      <c r="H482" s="40"/>
      <c r="I482" s="41"/>
    </row>
    <row r="483" spans="1:10" x14ac:dyDescent="0.25">
      <c r="A483" s="22" t="str">
        <f>J483&amp;". Monat"</f>
        <v>23. Monat</v>
      </c>
      <c r="B483" s="22"/>
      <c r="C483" s="22"/>
      <c r="D483" s="22"/>
      <c r="E483" s="22"/>
      <c r="F483" s="22"/>
      <c r="G483" s="22"/>
      <c r="H483" s="22"/>
      <c r="I483" s="69" t="s">
        <v>178</v>
      </c>
      <c r="J483">
        <v>23</v>
      </c>
    </row>
    <row r="484" spans="1:10" x14ac:dyDescent="0.25">
      <c r="A484" s="23"/>
      <c r="B484" s="23"/>
      <c r="C484" s="23"/>
      <c r="D484" s="23"/>
      <c r="E484" s="23"/>
      <c r="F484" s="23"/>
      <c r="G484" s="23"/>
      <c r="H484" s="23"/>
      <c r="I484" s="42">
        <f>IF($P$13=0,0,IF($N$5&gt;=12,$P$13,0))</f>
        <v>0</v>
      </c>
    </row>
    <row r="485" spans="1:10" x14ac:dyDescent="0.25">
      <c r="A485" s="23"/>
      <c r="B485" s="23"/>
      <c r="C485" s="24" t="s">
        <v>191</v>
      </c>
      <c r="D485" s="11"/>
      <c r="E485" s="71" t="str">
        <f>IF(OR($N$7=0,$P$7=0),"oben erfassen",DATE(YEAR($G464),MONTH($G464),DAY($G464)+1))</f>
        <v>oben erfassen</v>
      </c>
      <c r="F485" s="14" t="s">
        <v>5</v>
      </c>
      <c r="G485" s="71" t="str">
        <f>IF(OR($N$7=0,$P$7=0),"oben erfassen",DATE(YEAR(E485),MONTH(E485)+1,MIN(DAY(E485),DAY(DATE(YEAR(E485),
MONTH(E485)+ 1 +1,0)))-1))</f>
        <v>oben erfassen</v>
      </c>
      <c r="H485" s="23"/>
      <c r="I485" s="73"/>
    </row>
    <row r="486" spans="1:10" x14ac:dyDescent="0.25">
      <c r="A486" s="11" t="str">
        <f>IF(OR($N$7=0,$P$7=0),"erfassen",MONTH($E485)&amp;"/"&amp;YEAR($E485))</f>
        <v>erfassen</v>
      </c>
      <c r="B486" s="23"/>
      <c r="C486" s="23"/>
      <c r="D486" s="23"/>
      <c r="E486" s="23"/>
      <c r="F486" s="23"/>
      <c r="G486" s="23"/>
      <c r="H486" s="23"/>
      <c r="I486" s="25"/>
    </row>
    <row r="487" spans="1:10" ht="45" x14ac:dyDescent="0.25">
      <c r="A487" s="26" t="s">
        <v>224</v>
      </c>
      <c r="B487" s="27" t="s">
        <v>183</v>
      </c>
      <c r="C487" s="26" t="s">
        <v>185</v>
      </c>
      <c r="D487" s="27" t="s">
        <v>184</v>
      </c>
      <c r="E487" s="26" t="s">
        <v>188</v>
      </c>
      <c r="F487" s="26" t="s">
        <v>186</v>
      </c>
      <c r="G487" s="27" t="s">
        <v>177</v>
      </c>
      <c r="H487" s="28"/>
      <c r="I487" s="63"/>
    </row>
    <row r="488" spans="1:10" ht="15.75" thickBot="1" x14ac:dyDescent="0.3">
      <c r="A488" s="74">
        <f>IF($N5&gt;=J483,$A471,0)</f>
        <v>0</v>
      </c>
      <c r="B488" s="29"/>
      <c r="C488" s="76">
        <v>30</v>
      </c>
      <c r="D488" s="11"/>
      <c r="E488" s="62" t="str">
        <f>IF(OR($N$7=0,$P$7=0),"erfassen",(DAY(DATE(YEAR($E485),MONTH($E485)+1,0)))-$E471)</f>
        <v>erfassen</v>
      </c>
      <c r="F488" s="11"/>
      <c r="G488" s="64">
        <f>IF(OR($N$7=0,$P$7=0),0,$A488*$E488/$C488)</f>
        <v>0</v>
      </c>
      <c r="H488" s="29"/>
      <c r="I488" s="72"/>
    </row>
    <row r="489" spans="1:10" x14ac:dyDescent="0.25">
      <c r="A489" s="23"/>
      <c r="B489" s="23"/>
      <c r="C489" s="23"/>
      <c r="D489" s="23"/>
      <c r="E489" s="23"/>
      <c r="F489" s="23"/>
      <c r="G489" s="23"/>
      <c r="H489" s="23"/>
      <c r="I489" s="25"/>
    </row>
    <row r="490" spans="1:10" x14ac:dyDescent="0.25">
      <c r="A490" s="11" t="str">
        <f>IF(OR($N$7=0,$P$7=0),"erfassen",MONTH($G485)&amp;"/"&amp;YEAR($G485))</f>
        <v>erfassen</v>
      </c>
      <c r="B490" s="23"/>
      <c r="C490" s="23"/>
      <c r="D490" s="23"/>
      <c r="E490" s="23"/>
      <c r="F490" s="23"/>
      <c r="G490" s="23"/>
      <c r="H490" s="23"/>
      <c r="I490" s="25"/>
    </row>
    <row r="491" spans="1:10" ht="45" x14ac:dyDescent="0.25">
      <c r="A491" s="26" t="s">
        <v>224</v>
      </c>
      <c r="B491" s="27" t="s">
        <v>183</v>
      </c>
      <c r="C491" s="26" t="s">
        <v>185</v>
      </c>
      <c r="D491" s="27" t="s">
        <v>184</v>
      </c>
      <c r="E491" s="26" t="s">
        <v>188</v>
      </c>
      <c r="F491" s="26" t="s">
        <v>186</v>
      </c>
      <c r="G491" s="27" t="s">
        <v>177</v>
      </c>
      <c r="H491" s="28"/>
      <c r="I491" s="63"/>
    </row>
    <row r="492" spans="1:10" ht="15.75" thickBot="1" x14ac:dyDescent="0.3">
      <c r="A492" s="10"/>
      <c r="B492" s="29"/>
      <c r="C492" s="76">
        <v>30</v>
      </c>
      <c r="D492" s="11"/>
      <c r="E492" s="62" t="str">
        <f>IF(OR($N$7=0,$P$7=0),"erfassen",DAY($G485))</f>
        <v>erfassen</v>
      </c>
      <c r="F492" s="11"/>
      <c r="G492" s="64">
        <f>IF(OR($N$7=0,$P$7=0),0,$A492*$E492/$C492)</f>
        <v>0</v>
      </c>
      <c r="H492" s="29"/>
      <c r="I492" s="72"/>
    </row>
    <row r="493" spans="1:10" x14ac:dyDescent="0.25">
      <c r="A493" s="23"/>
      <c r="B493" s="23"/>
      <c r="C493" s="23"/>
      <c r="D493" s="23"/>
      <c r="E493" s="23"/>
      <c r="F493" s="23"/>
      <c r="G493" s="23"/>
      <c r="H493" s="23"/>
      <c r="I493" s="25"/>
    </row>
    <row r="494" spans="1:10" x14ac:dyDescent="0.25">
      <c r="A494" s="29"/>
      <c r="B494" s="29"/>
      <c r="C494" s="11" t="s">
        <v>179</v>
      </c>
      <c r="D494" s="11"/>
      <c r="E494" s="11"/>
      <c r="F494" s="11"/>
      <c r="G494" s="29">
        <f>G488+G492</f>
        <v>0</v>
      </c>
      <c r="H494" s="23"/>
      <c r="I494" s="25"/>
    </row>
    <row r="495" spans="1:10" x14ac:dyDescent="0.25">
      <c r="A495" s="31"/>
      <c r="B495" s="31"/>
      <c r="C495" s="65" t="s">
        <v>180</v>
      </c>
      <c r="D495" s="65"/>
      <c r="E495" s="65"/>
      <c r="F495" s="65"/>
      <c r="G495" s="31">
        <f>$G494*20/100</f>
        <v>0</v>
      </c>
      <c r="H495" s="23"/>
      <c r="I495" s="25"/>
    </row>
    <row r="496" spans="1:10" x14ac:dyDescent="0.25">
      <c r="A496" s="29"/>
      <c r="B496" s="29"/>
      <c r="C496" s="11"/>
      <c r="D496" s="11"/>
      <c r="E496" s="11"/>
      <c r="F496" s="11"/>
      <c r="G496" s="29">
        <f>$G494+$G495</f>
        <v>0</v>
      </c>
      <c r="H496" s="23"/>
      <c r="I496" s="25"/>
    </row>
    <row r="497" spans="1:10" x14ac:dyDescent="0.25">
      <c r="A497" s="29"/>
      <c r="B497" s="30"/>
      <c r="C497" s="11" t="s">
        <v>198</v>
      </c>
      <c r="D497" s="23"/>
      <c r="E497" s="23"/>
      <c r="F497" s="23"/>
      <c r="G497" s="66">
        <f>$N$3</f>
        <v>0</v>
      </c>
      <c r="H497" s="23"/>
      <c r="I497" s="25"/>
    </row>
    <row r="498" spans="1:10" x14ac:dyDescent="0.25">
      <c r="A498" s="31"/>
      <c r="B498" s="32"/>
      <c r="C498" s="65" t="str">
        <f>IF(AND($P$11 &lt;&gt;"",$P$11&lt;=$J483),$N$11&amp;" Degression",IF(AND($P$9 &lt;&gt;"",$P$9&lt;=$J483),$N$9&amp;" Degression",""))</f>
        <v/>
      </c>
      <c r="D498" s="33"/>
      <c r="E498" s="33"/>
      <c r="F498" s="33"/>
      <c r="G498" s="68">
        <f>IF(AND($P$11 &lt;&gt;"",$P$11&lt;=$J483),IF(OR($G494=0,$N$3=0),0,$N$3*$G496/100-20*$N$3*$G496/10000),IF(AND($P$9 &lt;&gt;"",$P$9&lt;=$J483),IF(OR($G494=0,$N$3=0),0,$N$3*$G496/100-10*$N$3*$G496/10000),IF(OR($G494=0,$N$3=0),0,$N$3*$G496/100)))</f>
        <v>0</v>
      </c>
      <c r="H498" s="23"/>
      <c r="I498" s="25"/>
    </row>
    <row r="499" spans="1:10" ht="15.75" thickBot="1" x14ac:dyDescent="0.3">
      <c r="A499" s="38"/>
      <c r="B499" s="38"/>
      <c r="C499" s="95" t="str">
        <f>IF($G498&lt;=$I484,"Förderung","Förderung, jedoch höchstens lt. Bescheid "&amp; $I484&amp;"€")</f>
        <v>Förderung</v>
      </c>
      <c r="D499" s="95"/>
      <c r="E499" s="95"/>
      <c r="F499" s="23"/>
      <c r="G499" s="38">
        <f>IF($G498&lt;=$I484,$G498, $I484)</f>
        <v>0</v>
      </c>
      <c r="H499" s="23"/>
      <c r="I499" s="86"/>
    </row>
    <row r="500" spans="1:10" x14ac:dyDescent="0.25">
      <c r="A500" s="34"/>
      <c r="B500" s="34"/>
      <c r="C500" s="35"/>
      <c r="D500" s="35"/>
      <c r="E500" s="23"/>
      <c r="F500" s="23"/>
      <c r="G500" s="104" t="s">
        <v>197</v>
      </c>
      <c r="H500" s="105"/>
      <c r="I500" s="36" t="s">
        <v>181</v>
      </c>
    </row>
    <row r="501" spans="1:10" x14ac:dyDescent="0.25">
      <c r="A501" s="24"/>
      <c r="B501" s="23"/>
      <c r="C501" s="23"/>
      <c r="D501" s="23"/>
      <c r="E501" s="23"/>
      <c r="F501" s="23"/>
      <c r="G501" s="106" t="s">
        <v>196</v>
      </c>
      <c r="H501" s="107"/>
      <c r="I501" s="37" t="str">
        <f>J483&amp;". Rate ausgezahlt"</f>
        <v>23. Rate ausgezahlt</v>
      </c>
    </row>
    <row r="502" spans="1:10" x14ac:dyDescent="0.25">
      <c r="A502" s="38"/>
      <c r="B502" s="38"/>
      <c r="C502" s="95"/>
      <c r="D502" s="95"/>
      <c r="E502" s="95"/>
      <c r="F502" s="34"/>
      <c r="G502" s="108">
        <f>IF($G498&lt;=$I484,$G498, $I484)</f>
        <v>0</v>
      </c>
      <c r="H502" s="109"/>
      <c r="I502" s="43">
        <f>IF($N$5&gt;J483,$I484,0)</f>
        <v>0</v>
      </c>
    </row>
    <row r="503" spans="1:10" ht="15.75" thickBot="1" x14ac:dyDescent="0.3">
      <c r="A503" s="40"/>
      <c r="B503" s="40"/>
      <c r="C503" s="40"/>
      <c r="D503" s="40"/>
      <c r="E503" s="40"/>
      <c r="F503" s="40"/>
      <c r="G503" s="39"/>
      <c r="H503" s="40"/>
      <c r="I503" s="41"/>
    </row>
    <row r="504" spans="1:10" x14ac:dyDescent="0.25">
      <c r="A504" s="22" t="str">
        <f>J504&amp;". Monat"</f>
        <v>24. Monat</v>
      </c>
      <c r="B504" s="22"/>
      <c r="C504" s="22"/>
      <c r="D504" s="22"/>
      <c r="E504" s="22"/>
      <c r="F504" s="22"/>
      <c r="G504" s="22"/>
      <c r="H504" s="22"/>
      <c r="I504" s="69" t="s">
        <v>178</v>
      </c>
      <c r="J504">
        <v>24</v>
      </c>
    </row>
    <row r="505" spans="1:10" x14ac:dyDescent="0.25">
      <c r="A505" s="23"/>
      <c r="B505" s="23"/>
      <c r="C505" s="23"/>
      <c r="D505" s="23"/>
      <c r="E505" s="23"/>
      <c r="F505" s="23"/>
      <c r="G505" s="23"/>
      <c r="H505" s="23"/>
      <c r="I505" s="42">
        <f>IF($P$13=0,0,IF($N$5&gt;=12,$P$13,0))</f>
        <v>0</v>
      </c>
    </row>
    <row r="506" spans="1:10" x14ac:dyDescent="0.25">
      <c r="A506" s="23"/>
      <c r="B506" s="23"/>
      <c r="C506" s="24" t="s">
        <v>191</v>
      </c>
      <c r="D506" s="11"/>
      <c r="E506" s="71" t="str">
        <f>IF(OR($N$7=0,$P$7=0),"oben erfassen",DATE(YEAR($G485),MONTH($G485),DAY($G485)+1))</f>
        <v>oben erfassen</v>
      </c>
      <c r="F506" s="14" t="s">
        <v>5</v>
      </c>
      <c r="G506" s="71" t="str">
        <f>IF(OR($N$7=0,$P$7=0),"oben erfassen",DATE(YEAR(E506),MONTH(E506)+1,MIN(DAY(E506),DAY(DATE(YEAR(E506),
MONTH(E506)+ 1 +1,0)))-1))</f>
        <v>oben erfassen</v>
      </c>
      <c r="H506" s="23"/>
      <c r="I506" s="73"/>
    </row>
    <row r="507" spans="1:10" x14ac:dyDescent="0.25">
      <c r="A507" s="11" t="str">
        <f>IF(OR($N$7=0,$P$7=0),"erfassen",MONTH($E506)&amp;"/"&amp;YEAR($E506))</f>
        <v>erfassen</v>
      </c>
      <c r="B507" s="23"/>
      <c r="C507" s="23"/>
      <c r="D507" s="23"/>
      <c r="E507" s="23"/>
      <c r="F507" s="23"/>
      <c r="G507" s="23"/>
      <c r="H507" s="23"/>
      <c r="I507" s="25"/>
    </row>
    <row r="508" spans="1:10" ht="45" x14ac:dyDescent="0.25">
      <c r="A508" s="26" t="s">
        <v>224</v>
      </c>
      <c r="B508" s="27" t="s">
        <v>183</v>
      </c>
      <c r="C508" s="26" t="s">
        <v>185</v>
      </c>
      <c r="D508" s="27" t="s">
        <v>184</v>
      </c>
      <c r="E508" s="26" t="s">
        <v>188</v>
      </c>
      <c r="F508" s="26" t="s">
        <v>186</v>
      </c>
      <c r="G508" s="27" t="s">
        <v>177</v>
      </c>
      <c r="H508" s="28"/>
      <c r="I508" s="63"/>
    </row>
    <row r="509" spans="1:10" ht="15.75" thickBot="1" x14ac:dyDescent="0.3">
      <c r="A509" s="74">
        <f>IF($N5&gt;=J504,$A492,0)</f>
        <v>0</v>
      </c>
      <c r="B509" s="29"/>
      <c r="C509" s="76">
        <v>30</v>
      </c>
      <c r="D509" s="11"/>
      <c r="E509" s="62" t="str">
        <f>IF(OR($N$7=0,$P$7=0),"erfassen",(DAY(DATE(YEAR($E506),MONTH($E506)+1,0)))-$E492)</f>
        <v>erfassen</v>
      </c>
      <c r="F509" s="11"/>
      <c r="G509" s="64">
        <f>IF(OR($N$7=0,$P$7=0),0,$A509*$E509/$C509)</f>
        <v>0</v>
      </c>
      <c r="H509" s="29"/>
      <c r="I509" s="72"/>
    </row>
    <row r="510" spans="1:10" x14ac:dyDescent="0.25">
      <c r="A510" s="23"/>
      <c r="B510" s="23"/>
      <c r="C510" s="23"/>
      <c r="D510" s="23"/>
      <c r="E510" s="23"/>
      <c r="F510" s="23"/>
      <c r="G510" s="23"/>
      <c r="H510" s="23"/>
      <c r="I510" s="25"/>
    </row>
    <row r="511" spans="1:10" x14ac:dyDescent="0.25">
      <c r="A511" s="11" t="str">
        <f>IF(OR($N$7=0,$P$7=0),"erfassen",MONTH($G506)&amp;"/"&amp;YEAR($G506))</f>
        <v>erfassen</v>
      </c>
      <c r="B511" s="23"/>
      <c r="C511" s="23"/>
      <c r="D511" s="23"/>
      <c r="E511" s="23"/>
      <c r="F511" s="23"/>
      <c r="G511" s="23"/>
      <c r="H511" s="23"/>
      <c r="I511" s="25"/>
    </row>
    <row r="512" spans="1:10" ht="45" x14ac:dyDescent="0.25">
      <c r="A512" s="26" t="s">
        <v>224</v>
      </c>
      <c r="B512" s="27" t="s">
        <v>183</v>
      </c>
      <c r="C512" s="26" t="s">
        <v>185</v>
      </c>
      <c r="D512" s="27" t="s">
        <v>184</v>
      </c>
      <c r="E512" s="26" t="s">
        <v>188</v>
      </c>
      <c r="F512" s="26" t="s">
        <v>186</v>
      </c>
      <c r="G512" s="27" t="s">
        <v>177</v>
      </c>
      <c r="H512" s="28"/>
      <c r="I512" s="63"/>
    </row>
    <row r="513" spans="1:10" ht="15.75" thickBot="1" x14ac:dyDescent="0.3">
      <c r="A513" s="10"/>
      <c r="B513" s="29"/>
      <c r="C513" s="76">
        <v>30</v>
      </c>
      <c r="D513" s="11"/>
      <c r="E513" s="62" t="str">
        <f>IF(OR($N$7=0,$P$7=0),"erfassen",DAY($G506))</f>
        <v>erfassen</v>
      </c>
      <c r="F513" s="11"/>
      <c r="G513" s="64">
        <f>IF(OR($N$7=0,$P$7=0),0,$A513*$E513/$C513)</f>
        <v>0</v>
      </c>
      <c r="H513" s="29"/>
      <c r="I513" s="72"/>
    </row>
    <row r="514" spans="1:10" x14ac:dyDescent="0.25">
      <c r="A514" s="23"/>
      <c r="B514" s="23"/>
      <c r="C514" s="23"/>
      <c r="D514" s="23"/>
      <c r="E514" s="23"/>
      <c r="F514" s="23"/>
      <c r="G514" s="23"/>
      <c r="H514" s="23"/>
      <c r="I514" s="25"/>
    </row>
    <row r="515" spans="1:10" x14ac:dyDescent="0.25">
      <c r="A515" s="29"/>
      <c r="B515" s="29"/>
      <c r="C515" s="11" t="s">
        <v>179</v>
      </c>
      <c r="D515" s="11"/>
      <c r="E515" s="11"/>
      <c r="F515" s="11"/>
      <c r="G515" s="29">
        <f>G509+G513</f>
        <v>0</v>
      </c>
      <c r="H515" s="23"/>
      <c r="I515" s="25"/>
    </row>
    <row r="516" spans="1:10" x14ac:dyDescent="0.25">
      <c r="A516" s="31"/>
      <c r="B516" s="31"/>
      <c r="C516" s="65" t="s">
        <v>180</v>
      </c>
      <c r="D516" s="65"/>
      <c r="E516" s="65"/>
      <c r="F516" s="65"/>
      <c r="G516" s="31">
        <f>$G515*20/100</f>
        <v>0</v>
      </c>
      <c r="H516" s="23"/>
      <c r="I516" s="25"/>
    </row>
    <row r="517" spans="1:10" x14ac:dyDescent="0.25">
      <c r="A517" s="29"/>
      <c r="B517" s="29"/>
      <c r="C517" s="11"/>
      <c r="D517" s="11"/>
      <c r="E517" s="11"/>
      <c r="F517" s="11"/>
      <c r="G517" s="29">
        <f>$G515+$G516</f>
        <v>0</v>
      </c>
      <c r="H517" s="23"/>
      <c r="I517" s="25"/>
    </row>
    <row r="518" spans="1:10" x14ac:dyDescent="0.25">
      <c r="A518" s="29"/>
      <c r="B518" s="30"/>
      <c r="C518" s="11" t="s">
        <v>198</v>
      </c>
      <c r="D518" s="23"/>
      <c r="E518" s="23"/>
      <c r="F518" s="23"/>
      <c r="G518" s="66">
        <f>$N$3</f>
        <v>0</v>
      </c>
      <c r="H518" s="23"/>
      <c r="I518" s="25"/>
    </row>
    <row r="519" spans="1:10" x14ac:dyDescent="0.25">
      <c r="A519" s="31"/>
      <c r="B519" s="32"/>
      <c r="C519" s="65" t="str">
        <f>IF(AND($P$11 &lt;&gt;"",$P$11&lt;=$J504),$N$11&amp;" Degression",IF(AND($P$9 &lt;&gt;"",$P$9&lt;=$J504),$N$9&amp;" Degression",""))</f>
        <v/>
      </c>
      <c r="D519" s="33"/>
      <c r="E519" s="33"/>
      <c r="F519" s="33"/>
      <c r="G519" s="68">
        <f>IF(AND($P$11 &lt;&gt;"",$P$11&lt;=$J504),IF(OR($G515=0,$N$3=0),0,$N$3*$G517/100-20*$N$3*$G517/10000),IF(AND($P$9 &lt;&gt;"",$P$9&lt;=$J504),IF(OR($G515=0,$N$3=0),0,$N$3*$G517/100-10*$N$3*$G517/10000),IF(OR($G515=0,$N$3=0),0,$N$3*$G517/100)))</f>
        <v>0</v>
      </c>
      <c r="H519" s="23"/>
      <c r="I519" s="25"/>
    </row>
    <row r="520" spans="1:10" ht="15.75" thickBot="1" x14ac:dyDescent="0.3">
      <c r="A520" s="38"/>
      <c r="B520" s="38"/>
      <c r="C520" s="95" t="str">
        <f>IF($G519&lt;=$I505,"Förderung","Förderung, jedoch höchstens lt. Bescheid "&amp; $I505&amp;"€")</f>
        <v>Förderung</v>
      </c>
      <c r="D520" s="95"/>
      <c r="E520" s="95"/>
      <c r="F520" s="23"/>
      <c r="G520" s="38">
        <f>IF($G519&lt;=$I505,$G519, $I505)</f>
        <v>0</v>
      </c>
      <c r="H520" s="23"/>
      <c r="I520" s="86"/>
    </row>
    <row r="521" spans="1:10" x14ac:dyDescent="0.25">
      <c r="A521" s="34"/>
      <c r="B521" s="34"/>
      <c r="C521" s="35"/>
      <c r="D521" s="35"/>
      <c r="E521" s="23"/>
      <c r="F521" s="23"/>
      <c r="G521" s="104" t="s">
        <v>197</v>
      </c>
      <c r="H521" s="105"/>
      <c r="I521" s="36" t="s">
        <v>181</v>
      </c>
    </row>
    <row r="522" spans="1:10" x14ac:dyDescent="0.25">
      <c r="A522" s="24"/>
      <c r="B522" s="23"/>
      <c r="C522" s="23"/>
      <c r="D522" s="23"/>
      <c r="E522" s="23"/>
      <c r="F522" s="23"/>
      <c r="G522" s="106" t="s">
        <v>196</v>
      </c>
      <c r="H522" s="107"/>
      <c r="I522" s="37" t="str">
        <f>J504&amp;". Rate ausgezahlt"</f>
        <v>24. Rate ausgezahlt</v>
      </c>
    </row>
    <row r="523" spans="1:10" x14ac:dyDescent="0.25">
      <c r="A523" s="38"/>
      <c r="B523" s="38"/>
      <c r="C523" s="95"/>
      <c r="D523" s="95"/>
      <c r="E523" s="95"/>
      <c r="F523" s="34"/>
      <c r="G523" s="108">
        <f>IF($G519&lt;=$I505,$G519, $I505)</f>
        <v>0</v>
      </c>
      <c r="H523" s="109"/>
      <c r="I523" s="43">
        <f>IF($N$5&gt;J504,$I505,0)</f>
        <v>0</v>
      </c>
    </row>
    <row r="524" spans="1:10" ht="15.75" thickBot="1" x14ac:dyDescent="0.3">
      <c r="A524" s="40"/>
      <c r="B524" s="40"/>
      <c r="C524" s="40"/>
      <c r="D524" s="40"/>
      <c r="E524" s="40"/>
      <c r="F524" s="40"/>
      <c r="G524" s="39"/>
      <c r="H524" s="40"/>
      <c r="I524" s="41"/>
    </row>
    <row r="525" spans="1:10" x14ac:dyDescent="0.25">
      <c r="A525" s="22" t="str">
        <f>J525&amp;". Monat"</f>
        <v>25. Monat</v>
      </c>
      <c r="B525" s="22"/>
      <c r="C525" s="22"/>
      <c r="D525" s="22"/>
      <c r="E525" s="22"/>
      <c r="F525" s="22"/>
      <c r="G525" s="22"/>
      <c r="H525" s="22"/>
      <c r="I525" s="69" t="s">
        <v>178</v>
      </c>
      <c r="J525">
        <v>25</v>
      </c>
    </row>
    <row r="526" spans="1:10" x14ac:dyDescent="0.25">
      <c r="A526" s="23"/>
      <c r="B526" s="23"/>
      <c r="C526" s="23"/>
      <c r="D526" s="23"/>
      <c r="E526" s="23"/>
      <c r="F526" s="23"/>
      <c r="G526" s="23"/>
      <c r="H526" s="23"/>
      <c r="I526" s="42">
        <f>IF($P$13=0,0,IF($N$5&gt;=12,$P$13,0))</f>
        <v>0</v>
      </c>
    </row>
    <row r="527" spans="1:10" x14ac:dyDescent="0.25">
      <c r="A527" s="23"/>
      <c r="B527" s="23"/>
      <c r="C527" s="24" t="s">
        <v>191</v>
      </c>
      <c r="D527" s="11"/>
      <c r="E527" s="71" t="str">
        <f>IF(OR($N$7=0,$P$7=0),"oben erfassen",DATE(YEAR($G506),MONTH($G506),DAY($G506)+1))</f>
        <v>oben erfassen</v>
      </c>
      <c r="F527" s="14" t="s">
        <v>5</v>
      </c>
      <c r="G527" s="71" t="str">
        <f>IF(OR($N$7=0,$P$7=0),"oben erfassen",DATE(YEAR(E527),MONTH(E527)+1,MIN(DAY(E527),DAY(DATE(YEAR(E527),
MONTH(E527)+ 1 +1,0)))-1))</f>
        <v>oben erfassen</v>
      </c>
      <c r="H527" s="23"/>
      <c r="I527" s="73"/>
    </row>
    <row r="528" spans="1:10" x14ac:dyDescent="0.25">
      <c r="A528" s="11" t="str">
        <f>IF(OR($N$7=0,$P$7=0),"erfassen",MONTH($E527)&amp;"/"&amp;YEAR($E527))</f>
        <v>erfassen</v>
      </c>
      <c r="B528" s="23"/>
      <c r="C528" s="23"/>
      <c r="D528" s="23"/>
      <c r="E528" s="23"/>
      <c r="F528" s="23"/>
      <c r="G528" s="23"/>
      <c r="H528" s="23"/>
      <c r="I528" s="25"/>
    </row>
    <row r="529" spans="1:11" ht="45" x14ac:dyDescent="0.25">
      <c r="A529" s="26" t="s">
        <v>224</v>
      </c>
      <c r="B529" s="27" t="s">
        <v>183</v>
      </c>
      <c r="C529" s="26" t="s">
        <v>185</v>
      </c>
      <c r="D529" s="27" t="s">
        <v>184</v>
      </c>
      <c r="E529" s="26" t="s">
        <v>188</v>
      </c>
      <c r="F529" s="26" t="s">
        <v>186</v>
      </c>
      <c r="G529" s="27" t="s">
        <v>177</v>
      </c>
      <c r="H529" s="28"/>
      <c r="I529" s="63"/>
    </row>
    <row r="530" spans="1:11" ht="15.75" thickBot="1" x14ac:dyDescent="0.3">
      <c r="A530" s="74">
        <f>IF($N5&gt;=J525,$A513,0)</f>
        <v>0</v>
      </c>
      <c r="B530" s="29"/>
      <c r="C530" s="76">
        <v>30</v>
      </c>
      <c r="D530" s="11"/>
      <c r="E530" s="62" t="str">
        <f>IF(OR($N$7=0,$P$7=0),"erfassen",(DAY(DATE(YEAR($E527),MONTH($E527)+1,0)))-$E513)</f>
        <v>erfassen</v>
      </c>
      <c r="F530" s="11"/>
      <c r="G530" s="64">
        <f>IF(OR($N$7=0,$P$7=0),0,$A530*$E530/$C530)</f>
        <v>0</v>
      </c>
      <c r="H530" s="29"/>
      <c r="I530" s="72"/>
    </row>
    <row r="531" spans="1:11" x14ac:dyDescent="0.25">
      <c r="A531" s="23"/>
      <c r="B531" s="23"/>
      <c r="C531" s="23"/>
      <c r="D531" s="23"/>
      <c r="E531" s="23"/>
      <c r="F531" s="23"/>
      <c r="G531" s="23"/>
      <c r="H531" s="23"/>
      <c r="I531" s="25"/>
    </row>
    <row r="532" spans="1:11" x14ac:dyDescent="0.25">
      <c r="A532" s="11" t="str">
        <f>IF(OR($N$7=0,$P$7=0),"erfassen",MONTH($G527)&amp;"/"&amp;YEAR($G527))</f>
        <v>erfassen</v>
      </c>
      <c r="B532" s="23"/>
      <c r="C532" s="23"/>
      <c r="D532" s="23"/>
      <c r="E532" s="23"/>
      <c r="F532" s="23"/>
      <c r="G532" s="23"/>
      <c r="H532" s="23"/>
      <c r="I532" s="25"/>
    </row>
    <row r="533" spans="1:11" ht="45" x14ac:dyDescent="0.25">
      <c r="A533" s="26" t="s">
        <v>224</v>
      </c>
      <c r="B533" s="27" t="s">
        <v>183</v>
      </c>
      <c r="C533" s="26" t="s">
        <v>185</v>
      </c>
      <c r="D533" s="27" t="s">
        <v>184</v>
      </c>
      <c r="E533" s="26" t="s">
        <v>188</v>
      </c>
      <c r="F533" s="26" t="s">
        <v>186</v>
      </c>
      <c r="G533" s="27" t="s">
        <v>177</v>
      </c>
      <c r="H533" s="28"/>
      <c r="I533" s="63"/>
    </row>
    <row r="534" spans="1:11" ht="15.75" thickBot="1" x14ac:dyDescent="0.3">
      <c r="A534" s="10"/>
      <c r="B534" s="29"/>
      <c r="C534" s="76">
        <v>30</v>
      </c>
      <c r="D534" s="11"/>
      <c r="E534" s="62" t="str">
        <f>IF(OR($N$7=0,$P$7=0),"erfassen",DAY($G527))</f>
        <v>erfassen</v>
      </c>
      <c r="F534" s="11"/>
      <c r="G534" s="64">
        <f>IF(OR($N$7=0,$P$7=0),0,$A534*$E534/$C534)</f>
        <v>0</v>
      </c>
      <c r="H534" s="29"/>
      <c r="I534" s="72"/>
    </row>
    <row r="535" spans="1:11" x14ac:dyDescent="0.25">
      <c r="A535" s="23"/>
      <c r="B535" s="23"/>
      <c r="C535" s="23"/>
      <c r="D535" s="23"/>
      <c r="E535" s="23"/>
      <c r="F535" s="23"/>
      <c r="G535" s="23"/>
      <c r="H535" s="23"/>
      <c r="I535" s="25"/>
    </row>
    <row r="536" spans="1:11" x14ac:dyDescent="0.25">
      <c r="A536" s="29"/>
      <c r="B536" s="29"/>
      <c r="C536" s="11" t="s">
        <v>179</v>
      </c>
      <c r="D536" s="11"/>
      <c r="E536" s="11"/>
      <c r="F536" s="11"/>
      <c r="G536" s="29">
        <f>G530+G534</f>
        <v>0</v>
      </c>
      <c r="H536" s="23"/>
      <c r="I536" s="25"/>
    </row>
    <row r="537" spans="1:11" x14ac:dyDescent="0.25">
      <c r="A537" s="31"/>
      <c r="B537" s="31"/>
      <c r="C537" s="65" t="s">
        <v>180</v>
      </c>
      <c r="D537" s="65"/>
      <c r="E537" s="65"/>
      <c r="F537" s="65"/>
      <c r="G537" s="31">
        <f>$G536*20/100</f>
        <v>0</v>
      </c>
      <c r="H537" s="23"/>
      <c r="I537" s="25"/>
    </row>
    <row r="538" spans="1:11" x14ac:dyDescent="0.25">
      <c r="A538" s="29"/>
      <c r="B538" s="29"/>
      <c r="C538" s="11"/>
      <c r="D538" s="11"/>
      <c r="E538" s="11"/>
      <c r="F538" s="11"/>
      <c r="G538" s="29">
        <f>$G536+$G537</f>
        <v>0</v>
      </c>
      <c r="H538" s="23"/>
      <c r="I538" s="25"/>
      <c r="J538" s="87"/>
      <c r="K538" s="88"/>
    </row>
    <row r="539" spans="1:11" x14ac:dyDescent="0.25">
      <c r="A539" s="29"/>
      <c r="B539" s="30"/>
      <c r="C539" s="11" t="s">
        <v>198</v>
      </c>
      <c r="D539" s="23"/>
      <c r="E539" s="23"/>
      <c r="F539" s="23"/>
      <c r="G539" s="66">
        <f>$N$3</f>
        <v>0</v>
      </c>
      <c r="H539" s="23"/>
      <c r="I539" s="25"/>
    </row>
    <row r="540" spans="1:11" x14ac:dyDescent="0.25">
      <c r="A540" s="31"/>
      <c r="B540" s="32"/>
      <c r="C540" s="65" t="str">
        <f>IF(AND($P$11 &lt;&gt;"",$P$11&lt;=$J525),$N$11&amp;" Degression",IF(AND($P$9 &lt;&gt;"",$P$9&lt;=$J525),$N$9&amp;" Degression",""))</f>
        <v/>
      </c>
      <c r="D540" s="33"/>
      <c r="E540" s="33"/>
      <c r="F540" s="33"/>
      <c r="G540" s="68">
        <f>IF(AND($P$11 &lt;&gt;"",$P$11&lt;=$J525),IF(OR($G538=0,$N$3=0),0,$N$3*$G538/100-20*$N$3*$G538/10000),IF(AND($P$9 &lt;&gt;"",$P$9&lt;=$J525),IF(OR($G538=0,$N$3=0),0,$N$3*$G538/100-10*$N$3*$G538/10000),IF(OR($G538=0,$N$3=0),0,$N$3*$G538/100)))</f>
        <v>0</v>
      </c>
      <c r="H540" s="23"/>
      <c r="I540" s="25"/>
      <c r="J540" s="89"/>
    </row>
    <row r="541" spans="1:11" ht="15.75" thickBot="1" x14ac:dyDescent="0.3">
      <c r="A541" s="38"/>
      <c r="B541" s="38"/>
      <c r="C541" s="95" t="str">
        <f>IF($G540&lt;=$I526,"Förderung","Förderung, jedoch höchstens lt. Bescheid "&amp; $I526&amp;"€")</f>
        <v>Förderung</v>
      </c>
      <c r="D541" s="95"/>
      <c r="E541" s="95"/>
      <c r="F541" s="23"/>
      <c r="G541" s="38">
        <f>IF($G540&lt;=$I526,$G540, $I526)</f>
        <v>0</v>
      </c>
      <c r="H541" s="23"/>
      <c r="I541" s="86"/>
      <c r="J541" s="89"/>
    </row>
    <row r="542" spans="1:11" x14ac:dyDescent="0.25">
      <c r="A542" s="34"/>
      <c r="B542" s="34"/>
      <c r="C542" s="35"/>
      <c r="D542" s="35"/>
      <c r="E542" s="23"/>
      <c r="F542" s="23"/>
      <c r="G542" s="104" t="s">
        <v>197</v>
      </c>
      <c r="H542" s="105"/>
      <c r="I542" s="36" t="s">
        <v>181</v>
      </c>
    </row>
    <row r="543" spans="1:11" x14ac:dyDescent="0.25">
      <c r="A543" s="24"/>
      <c r="B543" s="23"/>
      <c r="C543" s="23"/>
      <c r="D543" s="23"/>
      <c r="E543" s="23"/>
      <c r="F543" s="23"/>
      <c r="G543" s="106" t="s">
        <v>196</v>
      </c>
      <c r="H543" s="107"/>
      <c r="I543" s="37" t="str">
        <f>J525&amp;". Rate ausgezahlt"</f>
        <v>25. Rate ausgezahlt</v>
      </c>
    </row>
    <row r="544" spans="1:11" x14ac:dyDescent="0.25">
      <c r="A544" s="38"/>
      <c r="B544" s="38"/>
      <c r="C544" s="95"/>
      <c r="D544" s="95"/>
      <c r="E544" s="95"/>
      <c r="F544" s="34"/>
      <c r="G544" s="108">
        <f>IF($G540&lt;=$I526,$G540, $I526)</f>
        <v>0</v>
      </c>
      <c r="H544" s="109"/>
      <c r="I544" s="43">
        <f>IF($N$5&gt;J525,$I526,0)</f>
        <v>0</v>
      </c>
    </row>
    <row r="545" spans="1:10" ht="15.75" thickBot="1" x14ac:dyDescent="0.3">
      <c r="A545" s="40"/>
      <c r="B545" s="40"/>
      <c r="C545" s="40"/>
      <c r="D545" s="40"/>
      <c r="E545" s="40"/>
      <c r="F545" s="40"/>
      <c r="G545" s="39"/>
      <c r="H545" s="40"/>
      <c r="I545" s="41"/>
    </row>
    <row r="546" spans="1:10" x14ac:dyDescent="0.25">
      <c r="A546" s="22" t="str">
        <f>J546&amp;". Monat"</f>
        <v>26. Monat</v>
      </c>
      <c r="B546" s="22"/>
      <c r="C546" s="22"/>
      <c r="D546" s="22"/>
      <c r="E546" s="22"/>
      <c r="F546" s="22"/>
      <c r="G546" s="22"/>
      <c r="H546" s="22"/>
      <c r="I546" s="69" t="s">
        <v>178</v>
      </c>
      <c r="J546">
        <v>26</v>
      </c>
    </row>
    <row r="547" spans="1:10" x14ac:dyDescent="0.25">
      <c r="A547" s="23"/>
      <c r="B547" s="23"/>
      <c r="C547" s="23"/>
      <c r="D547" s="23"/>
      <c r="E547" s="23"/>
      <c r="F547" s="23"/>
      <c r="G547" s="23"/>
      <c r="H547" s="23"/>
      <c r="I547" s="42">
        <f>IF($P$13=0,0,IF($N$5&gt;=12,$P$13,0))</f>
        <v>0</v>
      </c>
    </row>
    <row r="548" spans="1:10" x14ac:dyDescent="0.25">
      <c r="A548" s="23"/>
      <c r="B548" s="23"/>
      <c r="C548" s="24" t="s">
        <v>191</v>
      </c>
      <c r="D548" s="11"/>
      <c r="E548" s="71" t="str">
        <f>IF(OR($N$7=0,$P$7=0),"oben erfassen",DATE(YEAR($G527),MONTH($G527),DAY($G527)+1))</f>
        <v>oben erfassen</v>
      </c>
      <c r="F548" s="14" t="s">
        <v>5</v>
      </c>
      <c r="G548" s="71" t="str">
        <f>IF(OR($N$7=0,$P$7=0),"oben erfassen",DATE(YEAR(E548),MONTH(E548)+1,MIN(DAY(E548),DAY(DATE(YEAR(E548),
MONTH(E548)+ 1 +1,0)))-1))</f>
        <v>oben erfassen</v>
      </c>
      <c r="H548" s="23"/>
      <c r="I548" s="73"/>
    </row>
    <row r="549" spans="1:10" x14ac:dyDescent="0.25">
      <c r="A549" s="11" t="str">
        <f>IF(OR($N$7=0,$P$7=0),"erfassen",MONTH($E548)&amp;"/"&amp;YEAR($E548))</f>
        <v>erfassen</v>
      </c>
      <c r="B549" s="23"/>
      <c r="C549" s="23"/>
      <c r="D549" s="23"/>
      <c r="E549" s="23"/>
      <c r="F549" s="23"/>
      <c r="G549" s="23"/>
      <c r="H549" s="23"/>
      <c r="I549" s="25"/>
    </row>
    <row r="550" spans="1:10" ht="45" x14ac:dyDescent="0.25">
      <c r="A550" s="26" t="s">
        <v>224</v>
      </c>
      <c r="B550" s="27" t="s">
        <v>183</v>
      </c>
      <c r="C550" s="26" t="s">
        <v>185</v>
      </c>
      <c r="D550" s="27" t="s">
        <v>184</v>
      </c>
      <c r="E550" s="26" t="s">
        <v>188</v>
      </c>
      <c r="F550" s="26" t="s">
        <v>186</v>
      </c>
      <c r="G550" s="27" t="s">
        <v>177</v>
      </c>
      <c r="H550" s="28"/>
      <c r="I550" s="63"/>
    </row>
    <row r="551" spans="1:10" ht="15.75" thickBot="1" x14ac:dyDescent="0.3">
      <c r="A551" s="74">
        <f>IF($N5&gt;=J546,$A534,0)</f>
        <v>0</v>
      </c>
      <c r="B551" s="29"/>
      <c r="C551" s="76">
        <v>30</v>
      </c>
      <c r="D551" s="11"/>
      <c r="E551" s="62" t="str">
        <f>IF(OR($N$7=0,$P$7=0),"erfassen",(DAY(DATE(YEAR($E548),MONTH($E548)+1,0)))-$E534)</f>
        <v>erfassen</v>
      </c>
      <c r="F551" s="11"/>
      <c r="G551" s="64">
        <f>IF(OR($N$7=0,$P$7=0),0,$A551*$E551/$C551)</f>
        <v>0</v>
      </c>
      <c r="H551" s="29"/>
      <c r="I551" s="72"/>
    </row>
    <row r="552" spans="1:10" x14ac:dyDescent="0.25">
      <c r="A552" s="23"/>
      <c r="B552" s="23"/>
      <c r="C552" s="23"/>
      <c r="D552" s="23"/>
      <c r="E552" s="23"/>
      <c r="F552" s="23"/>
      <c r="G552" s="23"/>
      <c r="H552" s="23"/>
      <c r="I552" s="25"/>
    </row>
    <row r="553" spans="1:10" x14ac:dyDescent="0.25">
      <c r="A553" s="11" t="str">
        <f>IF(OR($N$7=0,$P$7=0),"erfassen",MONTH($G548)&amp;"/"&amp;YEAR($G548))</f>
        <v>erfassen</v>
      </c>
      <c r="B553" s="23"/>
      <c r="C553" s="23"/>
      <c r="D553" s="23"/>
      <c r="E553" s="23"/>
      <c r="F553" s="23"/>
      <c r="G553" s="23"/>
      <c r="H553" s="23"/>
      <c r="I553" s="25"/>
    </row>
    <row r="554" spans="1:10" ht="45" x14ac:dyDescent="0.25">
      <c r="A554" s="26" t="s">
        <v>224</v>
      </c>
      <c r="B554" s="27" t="s">
        <v>183</v>
      </c>
      <c r="C554" s="26" t="s">
        <v>185</v>
      </c>
      <c r="D554" s="27" t="s">
        <v>184</v>
      </c>
      <c r="E554" s="26" t="s">
        <v>188</v>
      </c>
      <c r="F554" s="26" t="s">
        <v>186</v>
      </c>
      <c r="G554" s="27" t="s">
        <v>177</v>
      </c>
      <c r="H554" s="28"/>
      <c r="I554" s="63"/>
    </row>
    <row r="555" spans="1:10" ht="15.75" thickBot="1" x14ac:dyDescent="0.3">
      <c r="A555" s="10"/>
      <c r="B555" s="29"/>
      <c r="C555" s="76">
        <v>30</v>
      </c>
      <c r="D555" s="11"/>
      <c r="E555" s="62" t="str">
        <f>IF(OR($N$7=0,$P$7=0),"erfassen",DAY($G548))</f>
        <v>erfassen</v>
      </c>
      <c r="F555" s="11"/>
      <c r="G555" s="64">
        <f>IF(OR($N$7=0,$P$7=0),0,$A555*$E555/$C555)</f>
        <v>0</v>
      </c>
      <c r="H555" s="29"/>
      <c r="I555" s="72"/>
    </row>
    <row r="556" spans="1:10" x14ac:dyDescent="0.25">
      <c r="A556" s="23"/>
      <c r="B556" s="23"/>
      <c r="C556" s="23"/>
      <c r="D556" s="23"/>
      <c r="E556" s="23"/>
      <c r="F556" s="23"/>
      <c r="G556" s="23"/>
      <c r="H556" s="23"/>
      <c r="I556" s="25"/>
    </row>
    <row r="557" spans="1:10" x14ac:dyDescent="0.25">
      <c r="A557" s="29"/>
      <c r="B557" s="29"/>
      <c r="C557" s="11" t="s">
        <v>179</v>
      </c>
      <c r="D557" s="11"/>
      <c r="E557" s="11"/>
      <c r="F557" s="11"/>
      <c r="G557" s="29">
        <f>G551+G555</f>
        <v>0</v>
      </c>
      <c r="H557" s="23"/>
      <c r="I557" s="25"/>
    </row>
    <row r="558" spans="1:10" x14ac:dyDescent="0.25">
      <c r="A558" s="31"/>
      <c r="B558" s="31"/>
      <c r="C558" s="65" t="s">
        <v>180</v>
      </c>
      <c r="D558" s="65"/>
      <c r="E558" s="65"/>
      <c r="F558" s="65"/>
      <c r="G558" s="31">
        <f>$G557*20/100</f>
        <v>0</v>
      </c>
      <c r="H558" s="23"/>
      <c r="I558" s="25"/>
    </row>
    <row r="559" spans="1:10" x14ac:dyDescent="0.25">
      <c r="A559" s="29"/>
      <c r="B559" s="29"/>
      <c r="C559" s="11"/>
      <c r="D559" s="11"/>
      <c r="E559" s="11"/>
      <c r="F559" s="11"/>
      <c r="G559" s="29">
        <f>$G557+$G558</f>
        <v>0</v>
      </c>
      <c r="H559" s="23"/>
      <c r="I559" s="25"/>
    </row>
    <row r="560" spans="1:10" x14ac:dyDescent="0.25">
      <c r="A560" s="29"/>
      <c r="B560" s="30"/>
      <c r="C560" s="11" t="s">
        <v>198</v>
      </c>
      <c r="D560" s="23"/>
      <c r="E560" s="23"/>
      <c r="F560" s="23"/>
      <c r="G560" s="66">
        <f>$N$3</f>
        <v>0</v>
      </c>
      <c r="H560" s="23"/>
      <c r="I560" s="25"/>
    </row>
    <row r="561" spans="1:10" x14ac:dyDescent="0.25">
      <c r="A561" s="31"/>
      <c r="B561" s="32"/>
      <c r="C561" s="65" t="str">
        <f>IF(AND($P$11 &lt;&gt;"",$P$11&lt;=$J546),$N$11&amp;" Degression",IF(AND($P$9 &lt;&gt;"",$P$9&lt;=$J546),$N$9&amp;" Degression",""))</f>
        <v/>
      </c>
      <c r="D561" s="33"/>
      <c r="E561" s="33"/>
      <c r="F561" s="33"/>
      <c r="G561" s="68">
        <f>IF(AND($P$11 &lt;&gt;"",$P$11&lt;=$J546),IF(OR($G557=0,$N$3=0),0,$N$3*$G559/100-20*$N$3*$G559/10000),IF(AND($P$9 &lt;&gt;"",$P$9&lt;=$J546),IF(OR($G557=0,$N$3=0),0,$N$3*$G559/100-10*$N$3*$G559/10000),IF(OR($G557=0,$N$3=0),0,$N$3*$G559/100)))</f>
        <v>0</v>
      </c>
      <c r="H561" s="23"/>
      <c r="I561" s="25"/>
    </row>
    <row r="562" spans="1:10" ht="15.75" thickBot="1" x14ac:dyDescent="0.3">
      <c r="A562" s="38"/>
      <c r="B562" s="38"/>
      <c r="C562" s="95" t="str">
        <f>IF($G561&lt;=$I547,"Förderung","Förderung, jedoch höchstens lt. Bescheid "&amp; $I547&amp;"€")</f>
        <v>Förderung</v>
      </c>
      <c r="D562" s="95"/>
      <c r="E562" s="95"/>
      <c r="F562" s="23"/>
      <c r="G562" s="38">
        <f>IF($G561&lt;=$I547,$G561, $I547)</f>
        <v>0</v>
      </c>
      <c r="H562" s="23"/>
      <c r="I562" s="86"/>
    </row>
    <row r="563" spans="1:10" x14ac:dyDescent="0.25">
      <c r="A563" s="34"/>
      <c r="B563" s="34"/>
      <c r="C563" s="35"/>
      <c r="D563" s="35"/>
      <c r="E563" s="23"/>
      <c r="F563" s="23"/>
      <c r="G563" s="104" t="s">
        <v>197</v>
      </c>
      <c r="H563" s="105"/>
      <c r="I563" s="36" t="s">
        <v>181</v>
      </c>
    </row>
    <row r="564" spans="1:10" x14ac:dyDescent="0.25">
      <c r="A564" s="24"/>
      <c r="B564" s="23"/>
      <c r="C564" s="23"/>
      <c r="D564" s="23"/>
      <c r="E564" s="23"/>
      <c r="F564" s="23"/>
      <c r="G564" s="106" t="s">
        <v>196</v>
      </c>
      <c r="H564" s="107"/>
      <c r="I564" s="37" t="str">
        <f>J546&amp;". Rate ausgezahlt"</f>
        <v>26. Rate ausgezahlt</v>
      </c>
    </row>
    <row r="565" spans="1:10" x14ac:dyDescent="0.25">
      <c r="A565" s="38"/>
      <c r="B565" s="38"/>
      <c r="C565" s="95"/>
      <c r="D565" s="95"/>
      <c r="E565" s="95"/>
      <c r="F565" s="34"/>
      <c r="G565" s="108">
        <f>IF($G561&lt;=$I547,$G561, $I547)</f>
        <v>0</v>
      </c>
      <c r="H565" s="109"/>
      <c r="I565" s="43">
        <f>IF($N$5&gt;J546,$I547,0)</f>
        <v>0</v>
      </c>
    </row>
    <row r="566" spans="1:10" ht="15.75" thickBot="1" x14ac:dyDescent="0.3">
      <c r="A566" s="40"/>
      <c r="B566" s="40"/>
      <c r="C566" s="40"/>
      <c r="D566" s="40"/>
      <c r="E566" s="40"/>
      <c r="F566" s="40"/>
      <c r="G566" s="39"/>
      <c r="H566" s="40"/>
      <c r="I566" s="41"/>
    </row>
    <row r="567" spans="1:10" x14ac:dyDescent="0.25">
      <c r="A567" s="22" t="str">
        <f>J567&amp;". Monat"</f>
        <v>27. Monat</v>
      </c>
      <c r="B567" s="22"/>
      <c r="C567" s="22"/>
      <c r="D567" s="22"/>
      <c r="E567" s="22"/>
      <c r="F567" s="22"/>
      <c r="G567" s="22"/>
      <c r="H567" s="22"/>
      <c r="I567" s="69" t="s">
        <v>178</v>
      </c>
      <c r="J567">
        <v>27</v>
      </c>
    </row>
    <row r="568" spans="1:10" x14ac:dyDescent="0.25">
      <c r="A568" s="23"/>
      <c r="B568" s="23"/>
      <c r="C568" s="23"/>
      <c r="D568" s="23"/>
      <c r="E568" s="23"/>
      <c r="F568" s="23"/>
      <c r="G568" s="23"/>
      <c r="H568" s="23"/>
      <c r="I568" s="42">
        <f>IF($P$13=0,0,IF($N$5&gt;=12,$P$13,0))</f>
        <v>0</v>
      </c>
    </row>
    <row r="569" spans="1:10" x14ac:dyDescent="0.25">
      <c r="A569" s="23"/>
      <c r="B569" s="23"/>
      <c r="C569" s="24" t="s">
        <v>191</v>
      </c>
      <c r="D569" s="11"/>
      <c r="E569" s="71" t="str">
        <f>IF(OR($N$7=0,$P$7=0),"oben erfassen",DATE(YEAR($G548),MONTH($G548),DAY($G548)+1))</f>
        <v>oben erfassen</v>
      </c>
      <c r="F569" s="14" t="s">
        <v>5</v>
      </c>
      <c r="G569" s="71" t="str">
        <f>IF(OR($N$7=0,$P$7=0),"oben erfassen",DATE(YEAR(E569),MONTH(E569)+1,MIN(DAY(E569),DAY(DATE(YEAR(E569),
MONTH(E569)+ 1 +1,0)))-1))</f>
        <v>oben erfassen</v>
      </c>
      <c r="H569" s="23"/>
      <c r="I569" s="73"/>
    </row>
    <row r="570" spans="1:10" x14ac:dyDescent="0.25">
      <c r="A570" s="11" t="str">
        <f>IF(OR($N$7=0,$P$7=0),"erfassen",MONTH($E569)&amp;"/"&amp;YEAR($E569))</f>
        <v>erfassen</v>
      </c>
      <c r="B570" s="23"/>
      <c r="C570" s="23"/>
      <c r="D570" s="23"/>
      <c r="E570" s="23"/>
      <c r="F570" s="23"/>
      <c r="G570" s="23"/>
      <c r="H570" s="23"/>
      <c r="I570" s="25"/>
    </row>
    <row r="571" spans="1:10" ht="45" x14ac:dyDescent="0.25">
      <c r="A571" s="26" t="s">
        <v>224</v>
      </c>
      <c r="B571" s="27" t="s">
        <v>183</v>
      </c>
      <c r="C571" s="26" t="s">
        <v>185</v>
      </c>
      <c r="D571" s="27" t="s">
        <v>184</v>
      </c>
      <c r="E571" s="26" t="s">
        <v>188</v>
      </c>
      <c r="F571" s="26" t="s">
        <v>186</v>
      </c>
      <c r="G571" s="27" t="s">
        <v>177</v>
      </c>
      <c r="H571" s="28"/>
      <c r="I571" s="63"/>
    </row>
    <row r="572" spans="1:10" ht="15.75" thickBot="1" x14ac:dyDescent="0.3">
      <c r="A572" s="74">
        <f>IF($N5&gt;=J567,$A555,0)</f>
        <v>0</v>
      </c>
      <c r="B572" s="29"/>
      <c r="C572" s="76">
        <v>30</v>
      </c>
      <c r="D572" s="11"/>
      <c r="E572" s="62" t="str">
        <f>IF(OR($N$7=0,$P$7=0),"erfassen",(DAY(DATE(YEAR($E569),MONTH($E569)+1,0)))-$E555)</f>
        <v>erfassen</v>
      </c>
      <c r="F572" s="11"/>
      <c r="G572" s="64">
        <f>IF(OR($N$7=0,$P$7=0),0,$A572*$E572/$C572)</f>
        <v>0</v>
      </c>
      <c r="H572" s="29"/>
      <c r="I572" s="72"/>
    </row>
    <row r="573" spans="1:10" x14ac:dyDescent="0.25">
      <c r="A573" s="23"/>
      <c r="B573" s="23"/>
      <c r="C573" s="23"/>
      <c r="D573" s="23"/>
      <c r="E573" s="23"/>
      <c r="F573" s="23"/>
      <c r="G573" s="23"/>
      <c r="H573" s="23"/>
      <c r="I573" s="25"/>
    </row>
    <row r="574" spans="1:10" x14ac:dyDescent="0.25">
      <c r="A574" s="11" t="str">
        <f>IF(OR($N$7=0,$P$7=0),"erfassen",MONTH($G569)&amp;"/"&amp;YEAR($G569))</f>
        <v>erfassen</v>
      </c>
      <c r="B574" s="23"/>
      <c r="C574" s="23"/>
      <c r="D574" s="23"/>
      <c r="E574" s="23"/>
      <c r="F574" s="23"/>
      <c r="G574" s="23"/>
      <c r="H574" s="23"/>
      <c r="I574" s="25"/>
    </row>
    <row r="575" spans="1:10" ht="45" x14ac:dyDescent="0.25">
      <c r="A575" s="26" t="s">
        <v>224</v>
      </c>
      <c r="B575" s="27" t="s">
        <v>183</v>
      </c>
      <c r="C575" s="26" t="s">
        <v>185</v>
      </c>
      <c r="D575" s="27" t="s">
        <v>184</v>
      </c>
      <c r="E575" s="26" t="s">
        <v>188</v>
      </c>
      <c r="F575" s="26" t="s">
        <v>186</v>
      </c>
      <c r="G575" s="27" t="s">
        <v>177</v>
      </c>
      <c r="H575" s="28"/>
      <c r="I575" s="63"/>
    </row>
    <row r="576" spans="1:10" ht="15.75" thickBot="1" x14ac:dyDescent="0.3">
      <c r="A576" s="10"/>
      <c r="B576" s="29"/>
      <c r="C576" s="76">
        <v>30</v>
      </c>
      <c r="D576" s="11"/>
      <c r="E576" s="62" t="str">
        <f>IF(OR($N$7=0,$P$7=0),"erfassen",DAY($G569))</f>
        <v>erfassen</v>
      </c>
      <c r="F576" s="11"/>
      <c r="G576" s="64">
        <f>IF(OR($N$7=0,$P$7=0),0,$A576*$E576/$C576)</f>
        <v>0</v>
      </c>
      <c r="H576" s="29"/>
      <c r="I576" s="72"/>
    </row>
    <row r="577" spans="1:10" x14ac:dyDescent="0.25">
      <c r="A577" s="23"/>
      <c r="B577" s="23"/>
      <c r="C577" s="23"/>
      <c r="D577" s="23"/>
      <c r="E577" s="23"/>
      <c r="F577" s="23"/>
      <c r="G577" s="23"/>
      <c r="H577" s="23"/>
      <c r="I577" s="25"/>
    </row>
    <row r="578" spans="1:10" x14ac:dyDescent="0.25">
      <c r="A578" s="29"/>
      <c r="B578" s="29"/>
      <c r="C578" s="11" t="s">
        <v>179</v>
      </c>
      <c r="D578" s="11"/>
      <c r="E578" s="11"/>
      <c r="F578" s="11"/>
      <c r="G578" s="29">
        <f>G572+G576</f>
        <v>0</v>
      </c>
      <c r="H578" s="23"/>
      <c r="I578" s="25"/>
    </row>
    <row r="579" spans="1:10" x14ac:dyDescent="0.25">
      <c r="A579" s="31"/>
      <c r="B579" s="31"/>
      <c r="C579" s="65" t="s">
        <v>180</v>
      </c>
      <c r="D579" s="65"/>
      <c r="E579" s="65"/>
      <c r="F579" s="65"/>
      <c r="G579" s="31">
        <f>$G578*20/100</f>
        <v>0</v>
      </c>
      <c r="H579" s="23"/>
      <c r="I579" s="25"/>
    </row>
    <row r="580" spans="1:10" x14ac:dyDescent="0.25">
      <c r="A580" s="29"/>
      <c r="B580" s="29"/>
      <c r="C580" s="11"/>
      <c r="D580" s="11"/>
      <c r="E580" s="11"/>
      <c r="F580" s="11"/>
      <c r="G580" s="29">
        <f>$G578+$G579</f>
        <v>0</v>
      </c>
      <c r="H580" s="23"/>
      <c r="I580" s="25"/>
    </row>
    <row r="581" spans="1:10" x14ac:dyDescent="0.25">
      <c r="A581" s="29"/>
      <c r="B581" s="30"/>
      <c r="C581" s="11" t="s">
        <v>198</v>
      </c>
      <c r="D581" s="23"/>
      <c r="E581" s="23"/>
      <c r="F581" s="23"/>
      <c r="G581" s="66">
        <f>$N$3</f>
        <v>0</v>
      </c>
      <c r="H581" s="23"/>
      <c r="I581" s="25"/>
    </row>
    <row r="582" spans="1:10" x14ac:dyDescent="0.25">
      <c r="A582" s="31"/>
      <c r="B582" s="32"/>
      <c r="C582" s="65" t="str">
        <f>IF(AND($P$11 &lt;&gt;"",$P$11&lt;=$J567),$N$11&amp;" Degression",IF(AND($P$9 &lt;&gt;"",$P$9&lt;=$J567),$N$9&amp;" Degression",""))</f>
        <v/>
      </c>
      <c r="D582" s="33"/>
      <c r="E582" s="33"/>
      <c r="F582" s="33"/>
      <c r="G582" s="68">
        <f>IF(AND($P$11 &lt;&gt;"",$P$11&lt;=$J567),IF(OR($G578=0,$N$3=0),0,$N$3*$G580/100-20*$N$3*$G580/10000),IF(AND($P$9 &lt;&gt;"",$P$9&lt;=$J567),IF(OR($G578=0,$N$3=0),0,$N$3*$G580/100-10*$N$3*$G580/10000),IF(OR($G578=0,$N$3=0),0,$N$3*$G580/100)))</f>
        <v>0</v>
      </c>
      <c r="H582" s="23"/>
      <c r="I582" s="25"/>
    </row>
    <row r="583" spans="1:10" ht="15.75" thickBot="1" x14ac:dyDescent="0.3">
      <c r="A583" s="38"/>
      <c r="B583" s="38"/>
      <c r="C583" s="95" t="str">
        <f>IF($G582&lt;=$I568,"Förderung","Förderung, jedoch höchstens lt. Bescheid "&amp; $I568&amp;"€")</f>
        <v>Förderung</v>
      </c>
      <c r="D583" s="95"/>
      <c r="E583" s="95"/>
      <c r="F583" s="23"/>
      <c r="G583" s="38">
        <f>IF($G582&lt;=$I568,$G582, $I568)</f>
        <v>0</v>
      </c>
      <c r="H583" s="23"/>
      <c r="I583" s="86"/>
    </row>
    <row r="584" spans="1:10" x14ac:dyDescent="0.25">
      <c r="A584" s="34"/>
      <c r="B584" s="34"/>
      <c r="C584" s="35"/>
      <c r="D584" s="35"/>
      <c r="E584" s="23"/>
      <c r="F584" s="23"/>
      <c r="G584" s="104" t="s">
        <v>197</v>
      </c>
      <c r="H584" s="105"/>
      <c r="I584" s="36" t="s">
        <v>181</v>
      </c>
    </row>
    <row r="585" spans="1:10" x14ac:dyDescent="0.25">
      <c r="A585" s="24"/>
      <c r="B585" s="23"/>
      <c r="C585" s="23"/>
      <c r="D585" s="23"/>
      <c r="E585" s="23"/>
      <c r="F585" s="23"/>
      <c r="G585" s="106" t="s">
        <v>196</v>
      </c>
      <c r="H585" s="107"/>
      <c r="I585" s="37" t="str">
        <f>J567&amp;". Rate ausgezahlt"</f>
        <v>27. Rate ausgezahlt</v>
      </c>
    </row>
    <row r="586" spans="1:10" x14ac:dyDescent="0.25">
      <c r="A586" s="38"/>
      <c r="B586" s="38"/>
      <c r="C586" s="95"/>
      <c r="D586" s="95"/>
      <c r="E586" s="95"/>
      <c r="F586" s="34"/>
      <c r="G586" s="108">
        <f>IF($G582&lt;=$I568,$G582, $I568)</f>
        <v>0</v>
      </c>
      <c r="H586" s="109"/>
      <c r="I586" s="43">
        <f>IF($N$5&gt;J567,$I568,0)</f>
        <v>0</v>
      </c>
    </row>
    <row r="587" spans="1:10" ht="15.75" thickBot="1" x14ac:dyDescent="0.3">
      <c r="A587" s="40"/>
      <c r="B587" s="40"/>
      <c r="C587" s="40"/>
      <c r="D587" s="40"/>
      <c r="E587" s="40"/>
      <c r="F587" s="40"/>
      <c r="G587" s="39"/>
      <c r="H587" s="40"/>
      <c r="I587" s="41"/>
    </row>
    <row r="588" spans="1:10" x14ac:dyDescent="0.25">
      <c r="A588" s="22" t="str">
        <f>J588&amp;". Monat"</f>
        <v>28. Monat</v>
      </c>
      <c r="B588" s="22"/>
      <c r="C588" s="22"/>
      <c r="D588" s="22"/>
      <c r="E588" s="22"/>
      <c r="F588" s="22"/>
      <c r="G588" s="22"/>
      <c r="H588" s="22"/>
      <c r="I588" s="69" t="s">
        <v>178</v>
      </c>
      <c r="J588">
        <v>28</v>
      </c>
    </row>
    <row r="589" spans="1:10" x14ac:dyDescent="0.25">
      <c r="A589" s="23"/>
      <c r="B589" s="23"/>
      <c r="C589" s="23"/>
      <c r="D589" s="23"/>
      <c r="E589" s="23"/>
      <c r="F589" s="23"/>
      <c r="G589" s="23"/>
      <c r="H589" s="23"/>
      <c r="I589" s="42">
        <f>IF($P$13=0,0,IF($N$5&gt;=12,$P$13,0))</f>
        <v>0</v>
      </c>
    </row>
    <row r="590" spans="1:10" x14ac:dyDescent="0.25">
      <c r="A590" s="23"/>
      <c r="B590" s="23"/>
      <c r="C590" s="24" t="s">
        <v>191</v>
      </c>
      <c r="D590" s="11"/>
      <c r="E590" s="71" t="str">
        <f>IF(OR($N$7=0,$P$7=0),"oben erfassen",DATE(YEAR($G569),MONTH($G569),DAY($G569)+1))</f>
        <v>oben erfassen</v>
      </c>
      <c r="F590" s="14" t="s">
        <v>5</v>
      </c>
      <c r="G590" s="71" t="str">
        <f>IF(OR($N$7=0,$P$7=0),"oben erfassen",DATE(YEAR(E590),MONTH(E590)+1,MIN(DAY(E590),DAY(DATE(YEAR(E590),
MONTH(E590)+ 1 +1,0)))-1))</f>
        <v>oben erfassen</v>
      </c>
      <c r="H590" s="23"/>
      <c r="I590" s="73"/>
    </row>
    <row r="591" spans="1:10" x14ac:dyDescent="0.25">
      <c r="A591" s="11" t="str">
        <f>IF(OR($N$7=0,$P$7=0),"erfassen",MONTH($E590)&amp;"/"&amp;YEAR($E590))</f>
        <v>erfassen</v>
      </c>
      <c r="B591" s="23"/>
      <c r="C591" s="23"/>
      <c r="D591" s="23"/>
      <c r="E591" s="23"/>
      <c r="F591" s="23"/>
      <c r="G591" s="23"/>
      <c r="H591" s="23"/>
      <c r="I591" s="25"/>
    </row>
    <row r="592" spans="1:10" ht="45" x14ac:dyDescent="0.25">
      <c r="A592" s="26" t="s">
        <v>224</v>
      </c>
      <c r="B592" s="27" t="s">
        <v>183</v>
      </c>
      <c r="C592" s="26" t="s">
        <v>185</v>
      </c>
      <c r="D592" s="27" t="s">
        <v>184</v>
      </c>
      <c r="E592" s="26" t="s">
        <v>188</v>
      </c>
      <c r="F592" s="26" t="s">
        <v>186</v>
      </c>
      <c r="G592" s="27" t="s">
        <v>177</v>
      </c>
      <c r="H592" s="28"/>
      <c r="I592" s="63"/>
    </row>
    <row r="593" spans="1:9" ht="15.75" thickBot="1" x14ac:dyDescent="0.3">
      <c r="A593" s="74">
        <f>IF($N5&gt;=J588,$A576,0)</f>
        <v>0</v>
      </c>
      <c r="B593" s="29"/>
      <c r="C593" s="76">
        <v>30</v>
      </c>
      <c r="D593" s="11"/>
      <c r="E593" s="62" t="str">
        <f>IF(OR($N$7=0,$P$7=0),"erfassen",(DAY(DATE(YEAR($E590),MONTH($E590)+1,0)))-$E576)</f>
        <v>erfassen</v>
      </c>
      <c r="F593" s="11"/>
      <c r="G593" s="64">
        <f>IF(OR($N$7=0,$P$7=0),0,$A593*$E593/$C593)</f>
        <v>0</v>
      </c>
      <c r="H593" s="29"/>
      <c r="I593" s="72"/>
    </row>
    <row r="594" spans="1:9" x14ac:dyDescent="0.25">
      <c r="A594" s="23"/>
      <c r="B594" s="23"/>
      <c r="C594" s="23"/>
      <c r="D594" s="23"/>
      <c r="E594" s="23"/>
      <c r="F594" s="23"/>
      <c r="G594" s="23"/>
      <c r="H594" s="23"/>
      <c r="I594" s="25"/>
    </row>
    <row r="595" spans="1:9" x14ac:dyDescent="0.25">
      <c r="A595" s="11" t="str">
        <f>IF(OR($N$7=0,$P$7=0),"erfassen",MONTH($G590)&amp;"/"&amp;YEAR($G590))</f>
        <v>erfassen</v>
      </c>
      <c r="B595" s="23"/>
      <c r="C595" s="23"/>
      <c r="D595" s="23"/>
      <c r="E595" s="23"/>
      <c r="F595" s="23"/>
      <c r="G595" s="23"/>
      <c r="H595" s="23"/>
      <c r="I595" s="25"/>
    </row>
    <row r="596" spans="1:9" ht="45" x14ac:dyDescent="0.25">
      <c r="A596" s="26" t="s">
        <v>224</v>
      </c>
      <c r="B596" s="27" t="s">
        <v>183</v>
      </c>
      <c r="C596" s="26" t="s">
        <v>185</v>
      </c>
      <c r="D596" s="27" t="s">
        <v>184</v>
      </c>
      <c r="E596" s="26" t="s">
        <v>188</v>
      </c>
      <c r="F596" s="26" t="s">
        <v>186</v>
      </c>
      <c r="G596" s="27" t="s">
        <v>177</v>
      </c>
      <c r="H596" s="28"/>
      <c r="I596" s="63"/>
    </row>
    <row r="597" spans="1:9" ht="15.75" thickBot="1" x14ac:dyDescent="0.3">
      <c r="A597" s="10"/>
      <c r="B597" s="29"/>
      <c r="C597" s="76">
        <v>30</v>
      </c>
      <c r="D597" s="11"/>
      <c r="E597" s="62" t="str">
        <f>IF(OR($N$7=0,$P$7=0),"erfassen",DAY($G590))</f>
        <v>erfassen</v>
      </c>
      <c r="F597" s="11"/>
      <c r="G597" s="64">
        <f>IF(OR($N$7=0,$P$7=0),0,$A597*$E597/$C597)</f>
        <v>0</v>
      </c>
      <c r="H597" s="29"/>
      <c r="I597" s="72"/>
    </row>
    <row r="598" spans="1:9" x14ac:dyDescent="0.25">
      <c r="A598" s="23"/>
      <c r="B598" s="23"/>
      <c r="C598" s="23"/>
      <c r="D598" s="23"/>
      <c r="E598" s="23"/>
      <c r="F598" s="23"/>
      <c r="G598" s="23"/>
      <c r="H598" s="23"/>
      <c r="I598" s="25"/>
    </row>
    <row r="599" spans="1:9" x14ac:dyDescent="0.25">
      <c r="A599" s="29"/>
      <c r="B599" s="29"/>
      <c r="C599" s="11" t="s">
        <v>179</v>
      </c>
      <c r="D599" s="11"/>
      <c r="E599" s="11"/>
      <c r="F599" s="11"/>
      <c r="G599" s="29">
        <f>G593+G597</f>
        <v>0</v>
      </c>
      <c r="H599" s="23"/>
      <c r="I599" s="25"/>
    </row>
    <row r="600" spans="1:9" x14ac:dyDescent="0.25">
      <c r="A600" s="31"/>
      <c r="B600" s="31"/>
      <c r="C600" s="65" t="s">
        <v>180</v>
      </c>
      <c r="D600" s="65"/>
      <c r="E600" s="65"/>
      <c r="F600" s="65"/>
      <c r="G600" s="31">
        <f>$G599*20/100</f>
        <v>0</v>
      </c>
      <c r="H600" s="23"/>
      <c r="I600" s="25"/>
    </row>
    <row r="601" spans="1:9" x14ac:dyDescent="0.25">
      <c r="A601" s="29"/>
      <c r="B601" s="29"/>
      <c r="C601" s="11"/>
      <c r="D601" s="11"/>
      <c r="E601" s="11"/>
      <c r="F601" s="11"/>
      <c r="G601" s="29">
        <f>$G599+$G600</f>
        <v>0</v>
      </c>
      <c r="H601" s="23"/>
      <c r="I601" s="25"/>
    </row>
    <row r="602" spans="1:9" x14ac:dyDescent="0.25">
      <c r="A602" s="29"/>
      <c r="B602" s="30"/>
      <c r="C602" s="11" t="s">
        <v>198</v>
      </c>
      <c r="D602" s="23"/>
      <c r="E602" s="23"/>
      <c r="F602" s="23"/>
      <c r="G602" s="66">
        <f>$N$3</f>
        <v>0</v>
      </c>
      <c r="H602" s="23"/>
      <c r="I602" s="25"/>
    </row>
    <row r="603" spans="1:9" x14ac:dyDescent="0.25">
      <c r="A603" s="31"/>
      <c r="B603" s="32"/>
      <c r="C603" s="65" t="str">
        <f>IF(AND($P$11 &lt;&gt;"",$P$11&lt;=$J588),$N$11&amp;" Degression",IF(AND($P$9 &lt;&gt;"",$P$9&lt;=$J588),$N$9&amp;" Degression",""))</f>
        <v/>
      </c>
      <c r="D603" s="33"/>
      <c r="E603" s="33"/>
      <c r="F603" s="33"/>
      <c r="G603" s="68">
        <f>IF(AND($P$11 &lt;&gt;"",$P$11&lt;=$J588),IF(OR($G599=0,$N$3=0),0,$N$3*$G601/100-20*$N$3*$G601/10000),IF(AND($P$9 &lt;&gt;"",$P$9&lt;=$J588),IF(OR($G599=0,$N$3=0),0,$N$3*$G601/100-10*$N$3*$G601/10000),IF(OR($G599=0,$N$3=0),0,$N$3*$G601/100)))</f>
        <v>0</v>
      </c>
      <c r="H603" s="23"/>
      <c r="I603" s="25"/>
    </row>
    <row r="604" spans="1:9" ht="15.75" thickBot="1" x14ac:dyDescent="0.3">
      <c r="A604" s="38"/>
      <c r="B604" s="38"/>
      <c r="C604" s="95" t="str">
        <f>IF($G603&lt;=$I589,"Förderung","Förderung, jedoch höchstens lt. Bescheid "&amp; $I589&amp;"€")</f>
        <v>Förderung</v>
      </c>
      <c r="D604" s="95"/>
      <c r="E604" s="95"/>
      <c r="F604" s="23"/>
      <c r="G604" s="38">
        <f>IF($G603&lt;=$I589,$G603, $I589)</f>
        <v>0</v>
      </c>
      <c r="H604" s="23"/>
      <c r="I604" s="86"/>
    </row>
    <row r="605" spans="1:9" x14ac:dyDescent="0.25">
      <c r="A605" s="34"/>
      <c r="B605" s="34"/>
      <c r="C605" s="35"/>
      <c r="D605" s="35"/>
      <c r="E605" s="23"/>
      <c r="F605" s="23"/>
      <c r="G605" s="104" t="s">
        <v>197</v>
      </c>
      <c r="H605" s="105"/>
      <c r="I605" s="36" t="s">
        <v>181</v>
      </c>
    </row>
    <row r="606" spans="1:9" x14ac:dyDescent="0.25">
      <c r="A606" s="24"/>
      <c r="B606" s="23"/>
      <c r="C606" s="23"/>
      <c r="D606" s="23"/>
      <c r="E606" s="23"/>
      <c r="F606" s="23"/>
      <c r="G606" s="106" t="s">
        <v>196</v>
      </c>
      <c r="H606" s="107"/>
      <c r="I606" s="37" t="str">
        <f>J588&amp;". Rate ausgezahlt"</f>
        <v>28. Rate ausgezahlt</v>
      </c>
    </row>
    <row r="607" spans="1:9" x14ac:dyDescent="0.25">
      <c r="A607" s="38"/>
      <c r="B607" s="38"/>
      <c r="C607" s="95"/>
      <c r="D607" s="95"/>
      <c r="E607" s="95"/>
      <c r="F607" s="34"/>
      <c r="G607" s="108">
        <f>IF($G603&lt;=$I589,$G603, $I589)</f>
        <v>0</v>
      </c>
      <c r="H607" s="109"/>
      <c r="I607" s="43">
        <f>IF($N$5&gt;J588,$I589,0)</f>
        <v>0</v>
      </c>
    </row>
    <row r="608" spans="1:9" ht="15.75" thickBot="1" x14ac:dyDescent="0.3">
      <c r="A608" s="40"/>
      <c r="B608" s="40"/>
      <c r="C608" s="40"/>
      <c r="D608" s="40"/>
      <c r="E608" s="40"/>
      <c r="F608" s="40"/>
      <c r="G608" s="39"/>
      <c r="H608" s="40"/>
      <c r="I608" s="41"/>
    </row>
    <row r="609" spans="1:10" x14ac:dyDescent="0.25">
      <c r="A609" s="22" t="str">
        <f>J609&amp;". Monat"</f>
        <v>29. Monat</v>
      </c>
      <c r="B609" s="22"/>
      <c r="C609" s="22"/>
      <c r="D609" s="22"/>
      <c r="E609" s="22"/>
      <c r="F609" s="22"/>
      <c r="G609" s="22"/>
      <c r="H609" s="22"/>
      <c r="I609" s="69" t="s">
        <v>178</v>
      </c>
      <c r="J609">
        <v>29</v>
      </c>
    </row>
    <row r="610" spans="1:10" x14ac:dyDescent="0.25">
      <c r="A610" s="23"/>
      <c r="B610" s="23"/>
      <c r="C610" s="23"/>
      <c r="D610" s="23"/>
      <c r="E610" s="23"/>
      <c r="F610" s="23"/>
      <c r="G610" s="23"/>
      <c r="H610" s="23"/>
      <c r="I610" s="42">
        <f>IF($P$13=0,0,IF($N$5&gt;=12,$P$13,0))</f>
        <v>0</v>
      </c>
    </row>
    <row r="611" spans="1:10" x14ac:dyDescent="0.25">
      <c r="A611" s="23"/>
      <c r="B611" s="23"/>
      <c r="C611" s="24" t="s">
        <v>191</v>
      </c>
      <c r="D611" s="11"/>
      <c r="E611" s="71" t="str">
        <f>IF(OR($N$7=0,$P$7=0),"oben erfassen",DATE(YEAR($G590),MONTH($G590),DAY($G590)+1))</f>
        <v>oben erfassen</v>
      </c>
      <c r="F611" s="14" t="s">
        <v>5</v>
      </c>
      <c r="G611" s="71" t="str">
        <f>IF(OR($N$7=0,$P$7=0),"oben erfassen",DATE(YEAR(E611),MONTH(E611)+1,MIN(DAY(E611),DAY(DATE(YEAR(E611),
MONTH(E611)+ 1 +1,0)))-1))</f>
        <v>oben erfassen</v>
      </c>
      <c r="H611" s="23"/>
      <c r="I611" s="73"/>
    </row>
    <row r="612" spans="1:10" x14ac:dyDescent="0.25">
      <c r="A612" s="11" t="str">
        <f>IF(OR($N$7=0,$P$7=0),"erfassen",MONTH($E611)&amp;"/"&amp;YEAR($E611))</f>
        <v>erfassen</v>
      </c>
      <c r="B612" s="23"/>
      <c r="C612" s="23"/>
      <c r="D612" s="23"/>
      <c r="E612" s="23"/>
      <c r="F612" s="23"/>
      <c r="G612" s="23"/>
      <c r="H612" s="23"/>
      <c r="I612" s="25"/>
    </row>
    <row r="613" spans="1:10" ht="45" x14ac:dyDescent="0.25">
      <c r="A613" s="26" t="s">
        <v>224</v>
      </c>
      <c r="B613" s="27" t="s">
        <v>183</v>
      </c>
      <c r="C613" s="26" t="s">
        <v>185</v>
      </c>
      <c r="D613" s="27" t="s">
        <v>184</v>
      </c>
      <c r="E613" s="26" t="s">
        <v>188</v>
      </c>
      <c r="F613" s="26" t="s">
        <v>186</v>
      </c>
      <c r="G613" s="27" t="s">
        <v>177</v>
      </c>
      <c r="H613" s="28"/>
      <c r="I613" s="63"/>
    </row>
    <row r="614" spans="1:10" ht="15.75" thickBot="1" x14ac:dyDescent="0.3">
      <c r="A614" s="74">
        <f>IF($N5&gt;=J609,$A597,0)</f>
        <v>0</v>
      </c>
      <c r="B614" s="29"/>
      <c r="C614" s="76">
        <v>30</v>
      </c>
      <c r="D614" s="11"/>
      <c r="E614" s="62" t="str">
        <f>IF(OR($N$7=0,$P$7=0),"erfassen",(DAY(DATE(YEAR($E611),MONTH($E611)+1,0)))-$E597)</f>
        <v>erfassen</v>
      </c>
      <c r="F614" s="11"/>
      <c r="G614" s="64">
        <f>IF(OR($N$7=0,$P$7=0),0,$A614*$E614/$C614)</f>
        <v>0</v>
      </c>
      <c r="H614" s="29"/>
      <c r="I614" s="72"/>
    </row>
    <row r="615" spans="1:10" x14ac:dyDescent="0.25">
      <c r="A615" s="23"/>
      <c r="B615" s="23"/>
      <c r="C615" s="23"/>
      <c r="D615" s="23"/>
      <c r="E615" s="23"/>
      <c r="F615" s="23"/>
      <c r="G615" s="23"/>
      <c r="H615" s="23"/>
      <c r="I615" s="25"/>
    </row>
    <row r="616" spans="1:10" x14ac:dyDescent="0.25">
      <c r="A616" s="11" t="str">
        <f>IF(OR($N$7=0,$P$7=0),"erfassen",MONTH($G611)&amp;"/"&amp;YEAR($G611))</f>
        <v>erfassen</v>
      </c>
      <c r="B616" s="23"/>
      <c r="C616" s="23"/>
      <c r="D616" s="23"/>
      <c r="E616" s="23"/>
      <c r="F616" s="23"/>
      <c r="G616" s="23"/>
      <c r="H616" s="23"/>
      <c r="I616" s="25"/>
    </row>
    <row r="617" spans="1:10" ht="45" x14ac:dyDescent="0.25">
      <c r="A617" s="26" t="s">
        <v>224</v>
      </c>
      <c r="B617" s="27" t="s">
        <v>183</v>
      </c>
      <c r="C617" s="26" t="s">
        <v>185</v>
      </c>
      <c r="D617" s="27" t="s">
        <v>184</v>
      </c>
      <c r="E617" s="26" t="s">
        <v>188</v>
      </c>
      <c r="F617" s="26" t="s">
        <v>186</v>
      </c>
      <c r="G617" s="27" t="s">
        <v>177</v>
      </c>
      <c r="H617" s="28"/>
      <c r="I617" s="63"/>
    </row>
    <row r="618" spans="1:10" ht="15.75" thickBot="1" x14ac:dyDescent="0.3">
      <c r="A618" s="10"/>
      <c r="B618" s="29"/>
      <c r="C618" s="76">
        <v>30</v>
      </c>
      <c r="D618" s="11"/>
      <c r="E618" s="62" t="str">
        <f>IF(OR($N$7=0,$P$7=0),"erfassen",DAY($G611))</f>
        <v>erfassen</v>
      </c>
      <c r="F618" s="11"/>
      <c r="G618" s="64">
        <f>IF(OR($N$7=0,$P$7=0),0,$A618*$E618/$C618)</f>
        <v>0</v>
      </c>
      <c r="H618" s="29"/>
      <c r="I618" s="72"/>
    </row>
    <row r="619" spans="1:10" x14ac:dyDescent="0.25">
      <c r="A619" s="23"/>
      <c r="B619" s="23"/>
      <c r="C619" s="23"/>
      <c r="D619" s="23"/>
      <c r="E619" s="23"/>
      <c r="F619" s="23"/>
      <c r="G619" s="23"/>
      <c r="H619" s="23"/>
      <c r="I619" s="25"/>
    </row>
    <row r="620" spans="1:10" x14ac:dyDescent="0.25">
      <c r="A620" s="29"/>
      <c r="B620" s="29"/>
      <c r="C620" s="11" t="s">
        <v>179</v>
      </c>
      <c r="D620" s="11"/>
      <c r="E620" s="11"/>
      <c r="F620" s="11"/>
      <c r="G620" s="29">
        <f>G614+G618</f>
        <v>0</v>
      </c>
      <c r="H620" s="23"/>
      <c r="I620" s="25"/>
    </row>
    <row r="621" spans="1:10" x14ac:dyDescent="0.25">
      <c r="A621" s="31"/>
      <c r="B621" s="31"/>
      <c r="C621" s="65" t="s">
        <v>180</v>
      </c>
      <c r="D621" s="65"/>
      <c r="E621" s="65"/>
      <c r="F621" s="65"/>
      <c r="G621" s="31">
        <f>$G620*20/100</f>
        <v>0</v>
      </c>
      <c r="H621" s="23"/>
      <c r="I621" s="25"/>
    </row>
    <row r="622" spans="1:10" x14ac:dyDescent="0.25">
      <c r="A622" s="29"/>
      <c r="B622" s="29"/>
      <c r="C622" s="11"/>
      <c r="D622" s="11"/>
      <c r="E622" s="11"/>
      <c r="F622" s="11"/>
      <c r="G622" s="29">
        <f>$G620+$G621</f>
        <v>0</v>
      </c>
      <c r="H622" s="23"/>
      <c r="I622" s="25"/>
    </row>
    <row r="623" spans="1:10" x14ac:dyDescent="0.25">
      <c r="A623" s="29"/>
      <c r="B623" s="30"/>
      <c r="C623" s="11" t="s">
        <v>198</v>
      </c>
      <c r="D623" s="23"/>
      <c r="E623" s="23"/>
      <c r="F623" s="23"/>
      <c r="G623" s="66">
        <f>$N$3</f>
        <v>0</v>
      </c>
      <c r="H623" s="23"/>
      <c r="I623" s="25"/>
    </row>
    <row r="624" spans="1:10" x14ac:dyDescent="0.25">
      <c r="A624" s="31"/>
      <c r="B624" s="32"/>
      <c r="C624" s="65" t="str">
        <f>IF(AND($P$11 &lt;&gt;"",$P$11&lt;=$J609),$N$11&amp;" Degression",IF(AND($P$9 &lt;&gt;"",$P$9&lt;=$J609),$N$9&amp;" Degression",""))</f>
        <v/>
      </c>
      <c r="D624" s="33"/>
      <c r="E624" s="33"/>
      <c r="F624" s="33"/>
      <c r="G624" s="68">
        <f>IF(AND($P$11 &lt;&gt;"",$P$11&lt;=$J609),IF(OR($G620=0,$N$3=0),0,$N$3*$G622/100-20*$N$3*$G622/10000),IF(AND($P$9 &lt;&gt;"",$P$9&lt;=$J609),IF(OR($G620=0,$N$3=0),0,$N$3*$G622/100-10*$N$3*$G622/10000),IF(OR($G620=0,$N$3=0),0,$N$3*$G622/100)))</f>
        <v>0</v>
      </c>
      <c r="H624" s="23"/>
      <c r="I624" s="25"/>
    </row>
    <row r="625" spans="1:10" ht="15.75" thickBot="1" x14ac:dyDescent="0.3">
      <c r="A625" s="38"/>
      <c r="B625" s="38"/>
      <c r="C625" s="95" t="str">
        <f>IF($G624&lt;=$I610,"Förderung","Förderung, jedoch höchstens lt. Bescheid "&amp; $I610&amp;"€")</f>
        <v>Förderung</v>
      </c>
      <c r="D625" s="95"/>
      <c r="E625" s="95"/>
      <c r="F625" s="23"/>
      <c r="G625" s="38">
        <f>IF($G624&lt;=$I610,$G624, $I610)</f>
        <v>0</v>
      </c>
      <c r="H625" s="23"/>
      <c r="I625" s="86"/>
    </row>
    <row r="626" spans="1:10" x14ac:dyDescent="0.25">
      <c r="A626" s="34"/>
      <c r="B626" s="34"/>
      <c r="C626" s="35"/>
      <c r="D626" s="35"/>
      <c r="E626" s="23"/>
      <c r="F626" s="23"/>
      <c r="G626" s="104" t="s">
        <v>197</v>
      </c>
      <c r="H626" s="105"/>
      <c r="I626" s="36" t="s">
        <v>181</v>
      </c>
    </row>
    <row r="627" spans="1:10" x14ac:dyDescent="0.25">
      <c r="A627" s="24"/>
      <c r="B627" s="23"/>
      <c r="C627" s="23"/>
      <c r="D627" s="23"/>
      <c r="E627" s="23"/>
      <c r="F627" s="23"/>
      <c r="G627" s="106" t="s">
        <v>196</v>
      </c>
      <c r="H627" s="107"/>
      <c r="I627" s="37" t="str">
        <f>J609&amp;". Rate ausgezahlt"</f>
        <v>29. Rate ausgezahlt</v>
      </c>
    </row>
    <row r="628" spans="1:10" x14ac:dyDescent="0.25">
      <c r="A628" s="38"/>
      <c r="B628" s="38"/>
      <c r="C628" s="95"/>
      <c r="D628" s="95"/>
      <c r="E628" s="95"/>
      <c r="F628" s="34"/>
      <c r="G628" s="108">
        <f>IF($G624&lt;=$I610,$G624, $I610)</f>
        <v>0</v>
      </c>
      <c r="H628" s="109"/>
      <c r="I628" s="43">
        <f>IF($N$5&gt;J609,$I610,0)</f>
        <v>0</v>
      </c>
    </row>
    <row r="629" spans="1:10" ht="15.75" thickBot="1" x14ac:dyDescent="0.3">
      <c r="A629" s="40"/>
      <c r="B629" s="40"/>
      <c r="C629" s="40"/>
      <c r="D629" s="40"/>
      <c r="E629" s="40"/>
      <c r="F629" s="40"/>
      <c r="G629" s="39"/>
      <c r="H629" s="40"/>
      <c r="I629" s="41"/>
    </row>
    <row r="630" spans="1:10" x14ac:dyDescent="0.25">
      <c r="A630" s="22" t="str">
        <f>J630&amp;". Monat"</f>
        <v>30. Monat</v>
      </c>
      <c r="B630" s="22"/>
      <c r="C630" s="22"/>
      <c r="D630" s="22"/>
      <c r="E630" s="22"/>
      <c r="F630" s="22"/>
      <c r="G630" s="22"/>
      <c r="H630" s="22"/>
      <c r="I630" s="69" t="s">
        <v>178</v>
      </c>
      <c r="J630">
        <v>30</v>
      </c>
    </row>
    <row r="631" spans="1:10" x14ac:dyDescent="0.25">
      <c r="A631" s="23"/>
      <c r="B631" s="23"/>
      <c r="C631" s="23"/>
      <c r="D631" s="23"/>
      <c r="E631" s="23"/>
      <c r="F631" s="23"/>
      <c r="G631" s="23"/>
      <c r="H631" s="23"/>
      <c r="I631" s="42">
        <f>IF($P$13=0,0,IF($N$5&gt;=12,$P$13,0))</f>
        <v>0</v>
      </c>
    </row>
    <row r="632" spans="1:10" x14ac:dyDescent="0.25">
      <c r="A632" s="23"/>
      <c r="B632" s="23"/>
      <c r="C632" s="24" t="s">
        <v>191</v>
      </c>
      <c r="D632" s="11"/>
      <c r="E632" s="71" t="str">
        <f>IF(OR($N$7=0,$P$7=0),"oben erfassen",DATE(YEAR($G611),MONTH($G611),DAY($G611)+1))</f>
        <v>oben erfassen</v>
      </c>
      <c r="F632" s="14" t="s">
        <v>5</v>
      </c>
      <c r="G632" s="71" t="str">
        <f>IF(OR($N$7=0,$P$7=0),"oben erfassen",DATE(YEAR(E632),MONTH(E632)+1,MIN(DAY(E632),DAY(DATE(YEAR(E632),
MONTH(E632)+ 1 +1,0)))-1))</f>
        <v>oben erfassen</v>
      </c>
      <c r="H632" s="23"/>
      <c r="I632" s="73"/>
    </row>
    <row r="633" spans="1:10" x14ac:dyDescent="0.25">
      <c r="A633" s="11" t="str">
        <f>IF(OR($N$7=0,$P$7=0),"erfassen",MONTH($E632)&amp;"/"&amp;YEAR($E632))</f>
        <v>erfassen</v>
      </c>
      <c r="B633" s="23"/>
      <c r="C633" s="23"/>
      <c r="D633" s="23"/>
      <c r="E633" s="23"/>
      <c r="F633" s="23"/>
      <c r="G633" s="23"/>
      <c r="H633" s="23"/>
      <c r="I633" s="25"/>
    </row>
    <row r="634" spans="1:10" ht="45" x14ac:dyDescent="0.25">
      <c r="A634" s="26" t="s">
        <v>224</v>
      </c>
      <c r="B634" s="27" t="s">
        <v>183</v>
      </c>
      <c r="C634" s="26" t="s">
        <v>185</v>
      </c>
      <c r="D634" s="27" t="s">
        <v>184</v>
      </c>
      <c r="E634" s="26" t="s">
        <v>188</v>
      </c>
      <c r="F634" s="26" t="s">
        <v>186</v>
      </c>
      <c r="G634" s="27" t="s">
        <v>177</v>
      </c>
      <c r="H634" s="28"/>
      <c r="I634" s="63"/>
    </row>
    <row r="635" spans="1:10" ht="15.75" thickBot="1" x14ac:dyDescent="0.3">
      <c r="A635" s="74">
        <f>IF($N5&gt;=J630,$A618,0)</f>
        <v>0</v>
      </c>
      <c r="B635" s="29"/>
      <c r="C635" s="76">
        <v>30</v>
      </c>
      <c r="D635" s="11"/>
      <c r="E635" s="62" t="str">
        <f>IF(OR($N$7=0,$P$7=0),"erfassen",(DAY(DATE(YEAR($E632),MONTH($E632)+1,0)))-$E618)</f>
        <v>erfassen</v>
      </c>
      <c r="F635" s="11"/>
      <c r="G635" s="64">
        <f>IF(OR($N$7=0,$P$7=0),0,$A635*$E635/$C635)</f>
        <v>0</v>
      </c>
      <c r="H635" s="29"/>
      <c r="I635" s="72"/>
    </row>
    <row r="636" spans="1:10" x14ac:dyDescent="0.25">
      <c r="A636" s="23"/>
      <c r="B636" s="23"/>
      <c r="C636" s="23"/>
      <c r="D636" s="23"/>
      <c r="E636" s="23"/>
      <c r="F636" s="23"/>
      <c r="G636" s="23"/>
      <c r="H636" s="23"/>
      <c r="I636" s="25"/>
    </row>
    <row r="637" spans="1:10" x14ac:dyDescent="0.25">
      <c r="A637" s="11" t="str">
        <f>IF(OR($N$7=0,$P$7=0),"erfassen",MONTH($G632)&amp;"/"&amp;YEAR($G632))</f>
        <v>erfassen</v>
      </c>
      <c r="B637" s="23"/>
      <c r="C637" s="23"/>
      <c r="D637" s="23"/>
      <c r="E637" s="23"/>
      <c r="F637" s="23"/>
      <c r="G637" s="23"/>
      <c r="H637" s="23"/>
      <c r="I637" s="25"/>
    </row>
    <row r="638" spans="1:10" ht="45" x14ac:dyDescent="0.25">
      <c r="A638" s="26" t="s">
        <v>224</v>
      </c>
      <c r="B638" s="27" t="s">
        <v>183</v>
      </c>
      <c r="C638" s="26" t="s">
        <v>185</v>
      </c>
      <c r="D638" s="27" t="s">
        <v>184</v>
      </c>
      <c r="E638" s="26" t="s">
        <v>188</v>
      </c>
      <c r="F638" s="26" t="s">
        <v>186</v>
      </c>
      <c r="G638" s="27" t="s">
        <v>177</v>
      </c>
      <c r="H638" s="28"/>
      <c r="I638" s="63"/>
    </row>
    <row r="639" spans="1:10" ht="15.75" thickBot="1" x14ac:dyDescent="0.3">
      <c r="A639" s="10"/>
      <c r="B639" s="29"/>
      <c r="C639" s="76">
        <v>30</v>
      </c>
      <c r="D639" s="11"/>
      <c r="E639" s="62" t="str">
        <f>IF(OR($N$7=0,$P$7=0),"erfassen",DAY($G632))</f>
        <v>erfassen</v>
      </c>
      <c r="F639" s="11"/>
      <c r="G639" s="64">
        <f>IF(OR($N$7=0,$P$7=0),0,$A639*$E639/$C639)</f>
        <v>0</v>
      </c>
      <c r="H639" s="29"/>
      <c r="I639" s="72"/>
    </row>
    <row r="640" spans="1:10" x14ac:dyDescent="0.25">
      <c r="A640" s="23"/>
      <c r="B640" s="23"/>
      <c r="C640" s="23"/>
      <c r="D640" s="23"/>
      <c r="E640" s="23"/>
      <c r="F640" s="23"/>
      <c r="G640" s="23"/>
      <c r="H640" s="23"/>
      <c r="I640" s="25"/>
    </row>
    <row r="641" spans="1:10" x14ac:dyDescent="0.25">
      <c r="A641" s="29"/>
      <c r="B641" s="29"/>
      <c r="C641" s="11" t="s">
        <v>179</v>
      </c>
      <c r="D641" s="11"/>
      <c r="E641" s="11"/>
      <c r="F641" s="11"/>
      <c r="G641" s="29">
        <f>G635+G639</f>
        <v>0</v>
      </c>
      <c r="H641" s="23"/>
      <c r="I641" s="25"/>
    </row>
    <row r="642" spans="1:10" x14ac:dyDescent="0.25">
      <c r="A642" s="31"/>
      <c r="B642" s="31"/>
      <c r="C642" s="65" t="s">
        <v>180</v>
      </c>
      <c r="D642" s="65"/>
      <c r="E642" s="65"/>
      <c r="F642" s="65"/>
      <c r="G642" s="31">
        <f>$G641*20/100</f>
        <v>0</v>
      </c>
      <c r="H642" s="23"/>
      <c r="I642" s="25"/>
    </row>
    <row r="643" spans="1:10" x14ac:dyDescent="0.25">
      <c r="A643" s="29"/>
      <c r="B643" s="29"/>
      <c r="C643" s="11"/>
      <c r="D643" s="11"/>
      <c r="E643" s="11"/>
      <c r="F643" s="11"/>
      <c r="G643" s="29">
        <f>$G641+$G642</f>
        <v>0</v>
      </c>
      <c r="H643" s="23"/>
      <c r="I643" s="25"/>
    </row>
    <row r="644" spans="1:10" x14ac:dyDescent="0.25">
      <c r="A644" s="29"/>
      <c r="B644" s="30"/>
      <c r="C644" s="11" t="s">
        <v>198</v>
      </c>
      <c r="D644" s="23"/>
      <c r="E644" s="23"/>
      <c r="F644" s="23"/>
      <c r="G644" s="66">
        <f>$N$3</f>
        <v>0</v>
      </c>
      <c r="H644" s="23"/>
      <c r="I644" s="25"/>
    </row>
    <row r="645" spans="1:10" x14ac:dyDescent="0.25">
      <c r="A645" s="31"/>
      <c r="B645" s="32"/>
      <c r="C645" s="65" t="str">
        <f>IF(AND($P$11 &lt;&gt;"",$P$11&lt;=$J630),$N$11&amp;" Degression",IF(AND($P$9 &lt;&gt;"",$P$9&lt;=$J630),$N$9&amp;" Degression",""))</f>
        <v/>
      </c>
      <c r="D645" s="33"/>
      <c r="E645" s="33"/>
      <c r="F645" s="33"/>
      <c r="G645" s="68">
        <f>IF(AND($P$11 &lt;&gt;"",$P$11&lt;=$J630),IF(OR($G641=0,$N$3=0),0,$N$3*$G643/100-20*$N$3*$G643/10000),IF(AND($P$9 &lt;&gt;"",$P$9&lt;=$J630),IF(OR($G641=0,$N$3=0),0,$N$3*$G643/100-10*$N$3*$G643/10000),IF(OR($G641=0,$N$3=0),0,$N$3*$G643/100)))</f>
        <v>0</v>
      </c>
      <c r="H645" s="23"/>
      <c r="I645" s="25"/>
    </row>
    <row r="646" spans="1:10" ht="15.75" thickBot="1" x14ac:dyDescent="0.3">
      <c r="A646" s="38"/>
      <c r="B646" s="38"/>
      <c r="C646" s="95" t="str">
        <f>IF($G645&lt;=$I631,"Förderung","Förderung, jedoch höchstens lt. Bescheid "&amp; $I631&amp;"€")</f>
        <v>Förderung</v>
      </c>
      <c r="D646" s="95"/>
      <c r="E646" s="95"/>
      <c r="F646" s="23"/>
      <c r="G646" s="38">
        <f>IF($G645&lt;=$I631,$G645, $I631)</f>
        <v>0</v>
      </c>
      <c r="H646" s="23"/>
      <c r="I646" s="86"/>
    </row>
    <row r="647" spans="1:10" x14ac:dyDescent="0.25">
      <c r="A647" s="34"/>
      <c r="B647" s="34"/>
      <c r="C647" s="35"/>
      <c r="D647" s="35"/>
      <c r="E647" s="23"/>
      <c r="F647" s="23"/>
      <c r="G647" s="104" t="s">
        <v>197</v>
      </c>
      <c r="H647" s="105"/>
      <c r="I647" s="36" t="s">
        <v>181</v>
      </c>
    </row>
    <row r="648" spans="1:10" x14ac:dyDescent="0.25">
      <c r="A648" s="24"/>
      <c r="B648" s="23"/>
      <c r="C648" s="23"/>
      <c r="D648" s="23"/>
      <c r="E648" s="23"/>
      <c r="F648" s="23"/>
      <c r="G648" s="106" t="s">
        <v>196</v>
      </c>
      <c r="H648" s="107"/>
      <c r="I648" s="37" t="str">
        <f>J630&amp;". Rate ausgezahlt"</f>
        <v>30. Rate ausgezahlt</v>
      </c>
    </row>
    <row r="649" spans="1:10" x14ac:dyDescent="0.25">
      <c r="A649" s="38"/>
      <c r="B649" s="38"/>
      <c r="C649" s="95"/>
      <c r="D649" s="95"/>
      <c r="E649" s="95"/>
      <c r="F649" s="34"/>
      <c r="G649" s="108">
        <f>IF($G645&lt;=$I631,$G645, $I631)</f>
        <v>0</v>
      </c>
      <c r="H649" s="109"/>
      <c r="I649" s="43">
        <f>IF($N$5&gt;J630,$I631,0)</f>
        <v>0</v>
      </c>
    </row>
    <row r="650" spans="1:10" ht="15.75" thickBot="1" x14ac:dyDescent="0.3">
      <c r="A650" s="40"/>
      <c r="B650" s="40"/>
      <c r="C650" s="40"/>
      <c r="D650" s="40"/>
      <c r="E650" s="40"/>
      <c r="F650" s="40"/>
      <c r="G650" s="39"/>
      <c r="H650" s="40"/>
      <c r="I650" s="41"/>
    </row>
    <row r="651" spans="1:10" x14ac:dyDescent="0.25">
      <c r="A651" s="22" t="str">
        <f>J651&amp;". Monat"</f>
        <v>31. Monat</v>
      </c>
      <c r="B651" s="22"/>
      <c r="C651" s="22"/>
      <c r="D651" s="22"/>
      <c r="E651" s="22"/>
      <c r="F651" s="22"/>
      <c r="G651" s="22"/>
      <c r="H651" s="22"/>
      <c r="I651" s="69" t="s">
        <v>178</v>
      </c>
      <c r="J651">
        <v>31</v>
      </c>
    </row>
    <row r="652" spans="1:10" x14ac:dyDescent="0.25">
      <c r="A652" s="23"/>
      <c r="B652" s="23"/>
      <c r="C652" s="23"/>
      <c r="D652" s="23"/>
      <c r="E652" s="23"/>
      <c r="F652" s="23"/>
      <c r="G652" s="23"/>
      <c r="H652" s="23"/>
      <c r="I652" s="42">
        <f>IF($P$13=0,0,IF($N$5&gt;=12,$P$13,0))</f>
        <v>0</v>
      </c>
    </row>
    <row r="653" spans="1:10" x14ac:dyDescent="0.25">
      <c r="A653" s="23"/>
      <c r="B653" s="23"/>
      <c r="C653" s="24" t="s">
        <v>191</v>
      </c>
      <c r="D653" s="11"/>
      <c r="E653" s="71" t="str">
        <f>IF(OR($N$7=0,$P$7=0),"oben erfassen",DATE(YEAR($G632),MONTH($G632),DAY($G632)+1))</f>
        <v>oben erfassen</v>
      </c>
      <c r="F653" s="14" t="s">
        <v>5</v>
      </c>
      <c r="G653" s="71" t="str">
        <f>IF(OR($N$7=0,$P$7=0),"oben erfassen",DATE(YEAR(E653),MONTH(E653)+1,MIN(DAY(E653),DAY(DATE(YEAR(E653),
MONTH(E653)+ 1 +1,0)))-1))</f>
        <v>oben erfassen</v>
      </c>
      <c r="H653" s="23"/>
      <c r="I653" s="73"/>
    </row>
    <row r="654" spans="1:10" x14ac:dyDescent="0.25">
      <c r="A654" s="11" t="str">
        <f>IF(OR($N$7=0,$P$7=0),"erfassen",MONTH($E653)&amp;"/"&amp;YEAR($E653))</f>
        <v>erfassen</v>
      </c>
      <c r="B654" s="23"/>
      <c r="C654" s="23"/>
      <c r="D654" s="23"/>
      <c r="E654" s="23"/>
      <c r="F654" s="23"/>
      <c r="G654" s="23"/>
      <c r="H654" s="23"/>
      <c r="I654" s="25"/>
    </row>
    <row r="655" spans="1:10" ht="45" x14ac:dyDescent="0.25">
      <c r="A655" s="26" t="s">
        <v>224</v>
      </c>
      <c r="B655" s="27" t="s">
        <v>183</v>
      </c>
      <c r="C655" s="26" t="s">
        <v>185</v>
      </c>
      <c r="D655" s="27" t="s">
        <v>184</v>
      </c>
      <c r="E655" s="26" t="s">
        <v>188</v>
      </c>
      <c r="F655" s="26" t="s">
        <v>186</v>
      </c>
      <c r="G655" s="27" t="s">
        <v>177</v>
      </c>
      <c r="H655" s="28"/>
      <c r="I655" s="63"/>
    </row>
    <row r="656" spans="1:10" ht="15.75" thickBot="1" x14ac:dyDescent="0.3">
      <c r="A656" s="74">
        <f>IF($N5&gt;=J651,$A639,0)</f>
        <v>0</v>
      </c>
      <c r="B656" s="29"/>
      <c r="C656" s="76">
        <v>30</v>
      </c>
      <c r="D656" s="11"/>
      <c r="E656" s="62" t="str">
        <f>IF(OR($N$7=0,$P$7=0),"erfassen",(DAY(DATE(YEAR($E653),MONTH($E653)+1,0)))-$E639)</f>
        <v>erfassen</v>
      </c>
      <c r="F656" s="11"/>
      <c r="G656" s="64">
        <f>IF(OR($N$7=0,$P$7=0),0,$A656*$E656/$C656)</f>
        <v>0</v>
      </c>
      <c r="H656" s="29"/>
      <c r="I656" s="72"/>
    </row>
    <row r="657" spans="1:10" x14ac:dyDescent="0.25">
      <c r="A657" s="23"/>
      <c r="B657" s="23"/>
      <c r="C657" s="23"/>
      <c r="D657" s="23"/>
      <c r="E657" s="23"/>
      <c r="F657" s="23"/>
      <c r="G657" s="23"/>
      <c r="H657" s="23"/>
      <c r="I657" s="25"/>
    </row>
    <row r="658" spans="1:10" x14ac:dyDescent="0.25">
      <c r="A658" s="11" t="str">
        <f>IF(OR($N$7=0,$P$7=0),"erfassen",MONTH($G653)&amp;"/"&amp;YEAR($G653))</f>
        <v>erfassen</v>
      </c>
      <c r="B658" s="23"/>
      <c r="C658" s="23"/>
      <c r="D658" s="23"/>
      <c r="E658" s="23"/>
      <c r="F658" s="23"/>
      <c r="G658" s="23"/>
      <c r="H658" s="23"/>
      <c r="I658" s="25"/>
    </row>
    <row r="659" spans="1:10" ht="45" x14ac:dyDescent="0.25">
      <c r="A659" s="26" t="s">
        <v>224</v>
      </c>
      <c r="B659" s="27" t="s">
        <v>183</v>
      </c>
      <c r="C659" s="26" t="s">
        <v>185</v>
      </c>
      <c r="D659" s="27" t="s">
        <v>184</v>
      </c>
      <c r="E659" s="26" t="s">
        <v>188</v>
      </c>
      <c r="F659" s="26" t="s">
        <v>186</v>
      </c>
      <c r="G659" s="27" t="s">
        <v>177</v>
      </c>
      <c r="H659" s="28"/>
      <c r="I659" s="63"/>
    </row>
    <row r="660" spans="1:10" ht="15.75" thickBot="1" x14ac:dyDescent="0.3">
      <c r="A660" s="10"/>
      <c r="B660" s="29"/>
      <c r="C660" s="76">
        <v>30</v>
      </c>
      <c r="D660" s="11"/>
      <c r="E660" s="62" t="str">
        <f>IF(OR($N$7=0,$P$7=0),"erfassen",DAY($G653))</f>
        <v>erfassen</v>
      </c>
      <c r="F660" s="11"/>
      <c r="G660" s="64">
        <f>IF(OR($N$7=0,$P$7=0),0,$A660*$E660/$C660)</f>
        <v>0</v>
      </c>
      <c r="H660" s="29"/>
      <c r="I660" s="72"/>
    </row>
    <row r="661" spans="1:10" x14ac:dyDescent="0.25">
      <c r="A661" s="23"/>
      <c r="B661" s="23"/>
      <c r="C661" s="23"/>
      <c r="D661" s="23"/>
      <c r="E661" s="23"/>
      <c r="F661" s="23"/>
      <c r="G661" s="23"/>
      <c r="H661" s="23"/>
      <c r="I661" s="25"/>
    </row>
    <row r="662" spans="1:10" x14ac:dyDescent="0.25">
      <c r="A662" s="29"/>
      <c r="B662" s="29"/>
      <c r="C662" s="11" t="s">
        <v>179</v>
      </c>
      <c r="D662" s="11"/>
      <c r="E662" s="11"/>
      <c r="F662" s="11"/>
      <c r="G662" s="29">
        <f>G656+G660</f>
        <v>0</v>
      </c>
      <c r="H662" s="23"/>
      <c r="I662" s="25"/>
    </row>
    <row r="663" spans="1:10" x14ac:dyDescent="0.25">
      <c r="A663" s="31"/>
      <c r="B663" s="31"/>
      <c r="C663" s="65" t="s">
        <v>180</v>
      </c>
      <c r="D663" s="65"/>
      <c r="E663" s="65"/>
      <c r="F663" s="65"/>
      <c r="G663" s="31">
        <f>$G662*20/100</f>
        <v>0</v>
      </c>
      <c r="H663" s="23"/>
      <c r="I663" s="25"/>
    </row>
    <row r="664" spans="1:10" x14ac:dyDescent="0.25">
      <c r="A664" s="29"/>
      <c r="B664" s="29"/>
      <c r="C664" s="11"/>
      <c r="D664" s="11"/>
      <c r="E664" s="11"/>
      <c r="F664" s="11"/>
      <c r="G664" s="29">
        <f>$G662+$G663</f>
        <v>0</v>
      </c>
      <c r="H664" s="23"/>
      <c r="I664" s="25"/>
    </row>
    <row r="665" spans="1:10" x14ac:dyDescent="0.25">
      <c r="A665" s="29"/>
      <c r="B665" s="30"/>
      <c r="C665" s="11" t="s">
        <v>198</v>
      </c>
      <c r="D665" s="23"/>
      <c r="E665" s="23"/>
      <c r="F665" s="23"/>
      <c r="G665" s="66">
        <f>$N$3</f>
        <v>0</v>
      </c>
      <c r="H665" s="23"/>
      <c r="I665" s="25"/>
    </row>
    <row r="666" spans="1:10" x14ac:dyDescent="0.25">
      <c r="A666" s="31"/>
      <c r="B666" s="32"/>
      <c r="C666" s="65" t="str">
        <f>IF(AND($P$11 &lt;&gt;"",$P$11&lt;=$J651),$N$11&amp;" Degression",IF(AND($P$9 &lt;&gt;"",$P$9&lt;=$J651),$N$9&amp;" Degression",""))</f>
        <v/>
      </c>
      <c r="D666" s="33"/>
      <c r="E666" s="33"/>
      <c r="F666" s="33"/>
      <c r="G666" s="68">
        <f>IF(AND($P$11 &lt;&gt;"",$P$11&lt;=$J651),IF(OR($G662=0,$N$3=0),0,$N$3*$G664/100-20*$N$3*$G664/10000),IF(AND($P$9 &lt;&gt;"",$P$9&lt;=$J651),IF(OR($G662=0,$N$3=0),0,$N$3*$G664/100-10*$N$3*$G664/10000),IF(OR($G662=0,$N$3=0),0,$N$3*$G664/100)))</f>
        <v>0</v>
      </c>
      <c r="H666" s="23"/>
      <c r="I666" s="25"/>
    </row>
    <row r="667" spans="1:10" ht="15.75" thickBot="1" x14ac:dyDescent="0.3">
      <c r="A667" s="38"/>
      <c r="B667" s="38"/>
      <c r="C667" s="95" t="str">
        <f>IF($G666&lt;=$I652,"Förderung","Förderung, jedoch höchstens lt. Bescheid "&amp; $I652&amp;"€")</f>
        <v>Förderung</v>
      </c>
      <c r="D667" s="95"/>
      <c r="E667" s="95"/>
      <c r="F667" s="23"/>
      <c r="G667" s="38">
        <f>IF($G666&lt;=$I652,$G666, $I652)</f>
        <v>0</v>
      </c>
      <c r="H667" s="23"/>
      <c r="I667" s="86"/>
    </row>
    <row r="668" spans="1:10" x14ac:dyDescent="0.25">
      <c r="A668" s="34"/>
      <c r="B668" s="34"/>
      <c r="C668" s="35"/>
      <c r="D668" s="35"/>
      <c r="E668" s="23"/>
      <c r="F668" s="23"/>
      <c r="G668" s="104" t="s">
        <v>197</v>
      </c>
      <c r="H668" s="105"/>
      <c r="I668" s="36" t="s">
        <v>181</v>
      </c>
    </row>
    <row r="669" spans="1:10" x14ac:dyDescent="0.25">
      <c r="A669" s="24"/>
      <c r="B669" s="23"/>
      <c r="C669" s="23"/>
      <c r="D669" s="23"/>
      <c r="E669" s="23"/>
      <c r="F669" s="23"/>
      <c r="G669" s="106" t="s">
        <v>196</v>
      </c>
      <c r="H669" s="107"/>
      <c r="I669" s="37" t="str">
        <f>J651&amp;". Rate ausgezahlt"</f>
        <v>31. Rate ausgezahlt</v>
      </c>
    </row>
    <row r="670" spans="1:10" x14ac:dyDescent="0.25">
      <c r="A670" s="38"/>
      <c r="B670" s="38"/>
      <c r="C670" s="95"/>
      <c r="D670" s="95"/>
      <c r="E670" s="95"/>
      <c r="F670" s="34"/>
      <c r="G670" s="108">
        <f>IF($G666&lt;=$I652,$G666, $I652)</f>
        <v>0</v>
      </c>
      <c r="H670" s="109"/>
      <c r="I670" s="43">
        <f>IF($N$5&gt;J651,$I652,0)</f>
        <v>0</v>
      </c>
    </row>
    <row r="671" spans="1:10" ht="15.75" thickBot="1" x14ac:dyDescent="0.3">
      <c r="A671" s="40"/>
      <c r="B671" s="40"/>
      <c r="C671" s="40"/>
      <c r="D671" s="40"/>
      <c r="E671" s="40"/>
      <c r="F671" s="40"/>
      <c r="G671" s="39"/>
      <c r="H671" s="40"/>
      <c r="I671" s="41"/>
    </row>
    <row r="672" spans="1:10" x14ac:dyDescent="0.25">
      <c r="A672" s="22" t="str">
        <f>J672&amp;". Monat"</f>
        <v>32. Monat</v>
      </c>
      <c r="B672" s="22"/>
      <c r="C672" s="22"/>
      <c r="D672" s="22"/>
      <c r="E672" s="22"/>
      <c r="F672" s="22"/>
      <c r="G672" s="22"/>
      <c r="H672" s="22"/>
      <c r="I672" s="69" t="s">
        <v>178</v>
      </c>
      <c r="J672">
        <v>32</v>
      </c>
    </row>
    <row r="673" spans="1:9" x14ac:dyDescent="0.25">
      <c r="A673" s="23"/>
      <c r="B673" s="23"/>
      <c r="C673" s="23"/>
      <c r="D673" s="23"/>
      <c r="E673" s="23"/>
      <c r="F673" s="23"/>
      <c r="G673" s="23"/>
      <c r="H673" s="23"/>
      <c r="I673" s="42">
        <f>IF($P$13=0,0,IF($N$5&gt;=12,$P$13,0))</f>
        <v>0</v>
      </c>
    </row>
    <row r="674" spans="1:9" x14ac:dyDescent="0.25">
      <c r="A674" s="23"/>
      <c r="B674" s="23"/>
      <c r="C674" s="24" t="s">
        <v>191</v>
      </c>
      <c r="D674" s="11"/>
      <c r="E674" s="71" t="str">
        <f>IF(OR($N$7=0,$P$7=0),"oben erfassen",DATE(YEAR($G653),MONTH($G653),DAY($G653)+1))</f>
        <v>oben erfassen</v>
      </c>
      <c r="F674" s="14" t="s">
        <v>5</v>
      </c>
      <c r="G674" s="71" t="str">
        <f>IF(OR($N$7=0,$P$7=0),"oben erfassen",DATE(YEAR(E674),MONTH(E674)+1,MIN(DAY(E674),DAY(DATE(YEAR(E674),
MONTH(E674)+ 1 +1,0)))-1))</f>
        <v>oben erfassen</v>
      </c>
      <c r="H674" s="23"/>
      <c r="I674" s="73"/>
    </row>
    <row r="675" spans="1:9" x14ac:dyDescent="0.25">
      <c r="A675" s="11" t="str">
        <f>IF(OR($N$7=0,$P$7=0),"erfassen",MONTH($E674)&amp;"/"&amp;YEAR($E674))</f>
        <v>erfassen</v>
      </c>
      <c r="B675" s="23"/>
      <c r="C675" s="23"/>
      <c r="D675" s="23"/>
      <c r="E675" s="23"/>
      <c r="F675" s="23"/>
      <c r="G675" s="23"/>
      <c r="H675" s="23"/>
      <c r="I675" s="25"/>
    </row>
    <row r="676" spans="1:9" ht="45" x14ac:dyDescent="0.25">
      <c r="A676" s="26" t="s">
        <v>224</v>
      </c>
      <c r="B676" s="27" t="s">
        <v>183</v>
      </c>
      <c r="C676" s="26" t="s">
        <v>185</v>
      </c>
      <c r="D676" s="27" t="s">
        <v>184</v>
      </c>
      <c r="E676" s="26" t="s">
        <v>188</v>
      </c>
      <c r="F676" s="26" t="s">
        <v>186</v>
      </c>
      <c r="G676" s="27" t="s">
        <v>177</v>
      </c>
      <c r="H676" s="28"/>
      <c r="I676" s="63"/>
    </row>
    <row r="677" spans="1:9" ht="15.75" thickBot="1" x14ac:dyDescent="0.3">
      <c r="A677" s="74">
        <f>IF($N5&gt;=J672,$A660,0)</f>
        <v>0</v>
      </c>
      <c r="B677" s="29"/>
      <c r="C677" s="76">
        <v>30</v>
      </c>
      <c r="D677" s="11"/>
      <c r="E677" s="62" t="str">
        <f>IF(OR($N$7=0,$P$7=0),"erfassen",(DAY(DATE(YEAR($E674),MONTH($E674)+1,0)))-$E660)</f>
        <v>erfassen</v>
      </c>
      <c r="F677" s="11"/>
      <c r="G677" s="64">
        <f>IF(OR($N$7=0,$P$7=0),0,$A677*$E677/$C677)</f>
        <v>0</v>
      </c>
      <c r="H677" s="29"/>
      <c r="I677" s="72"/>
    </row>
    <row r="678" spans="1:9" x14ac:dyDescent="0.25">
      <c r="A678" s="23"/>
      <c r="B678" s="23"/>
      <c r="C678" s="23"/>
      <c r="D678" s="23"/>
      <c r="E678" s="23"/>
      <c r="F678" s="23"/>
      <c r="G678" s="23"/>
      <c r="H678" s="23"/>
      <c r="I678" s="25"/>
    </row>
    <row r="679" spans="1:9" x14ac:dyDescent="0.25">
      <c r="A679" s="11" t="str">
        <f>IF(OR($N$7=0,$P$7=0),"erfassen",MONTH($G674)&amp;"/"&amp;YEAR($G674))</f>
        <v>erfassen</v>
      </c>
      <c r="B679" s="23"/>
      <c r="C679" s="23"/>
      <c r="D679" s="23"/>
      <c r="E679" s="23"/>
      <c r="F679" s="23"/>
      <c r="G679" s="23"/>
      <c r="H679" s="23"/>
      <c r="I679" s="25"/>
    </row>
    <row r="680" spans="1:9" ht="45" x14ac:dyDescent="0.25">
      <c r="A680" s="26" t="s">
        <v>224</v>
      </c>
      <c r="B680" s="27" t="s">
        <v>183</v>
      </c>
      <c r="C680" s="26" t="s">
        <v>185</v>
      </c>
      <c r="D680" s="27" t="s">
        <v>184</v>
      </c>
      <c r="E680" s="26" t="s">
        <v>188</v>
      </c>
      <c r="F680" s="26" t="s">
        <v>186</v>
      </c>
      <c r="G680" s="27" t="s">
        <v>177</v>
      </c>
      <c r="H680" s="28"/>
      <c r="I680" s="63"/>
    </row>
    <row r="681" spans="1:9" ht="15.75" thickBot="1" x14ac:dyDescent="0.3">
      <c r="A681" s="10"/>
      <c r="B681" s="29"/>
      <c r="C681" s="76">
        <v>30</v>
      </c>
      <c r="D681" s="11"/>
      <c r="E681" s="62" t="str">
        <f>IF(OR($N$7=0,$P$7=0),"erfassen",DAY($G674))</f>
        <v>erfassen</v>
      </c>
      <c r="F681" s="11"/>
      <c r="G681" s="64">
        <f>IF(OR($N$7=0,$P$7=0),0,$A681*$E681/$C681)</f>
        <v>0</v>
      </c>
      <c r="H681" s="29"/>
      <c r="I681" s="72"/>
    </row>
    <row r="682" spans="1:9" x14ac:dyDescent="0.25">
      <c r="A682" s="23"/>
      <c r="B682" s="23"/>
      <c r="C682" s="23"/>
      <c r="D682" s="23"/>
      <c r="E682" s="23"/>
      <c r="F682" s="23"/>
      <c r="G682" s="23"/>
      <c r="H682" s="23"/>
      <c r="I682" s="25"/>
    </row>
    <row r="683" spans="1:9" x14ac:dyDescent="0.25">
      <c r="A683" s="29"/>
      <c r="B683" s="29"/>
      <c r="C683" s="11" t="s">
        <v>179</v>
      </c>
      <c r="D683" s="11"/>
      <c r="E683" s="11"/>
      <c r="F683" s="11"/>
      <c r="G683" s="29">
        <f>G677+G681</f>
        <v>0</v>
      </c>
      <c r="H683" s="23"/>
      <c r="I683" s="25"/>
    </row>
    <row r="684" spans="1:9" x14ac:dyDescent="0.25">
      <c r="A684" s="31"/>
      <c r="B684" s="31"/>
      <c r="C684" s="65" t="s">
        <v>180</v>
      </c>
      <c r="D684" s="65"/>
      <c r="E684" s="65"/>
      <c r="F684" s="65"/>
      <c r="G684" s="31">
        <f>$G683*20/100</f>
        <v>0</v>
      </c>
      <c r="H684" s="23"/>
      <c r="I684" s="25"/>
    </row>
    <row r="685" spans="1:9" x14ac:dyDescent="0.25">
      <c r="A685" s="29"/>
      <c r="B685" s="29"/>
      <c r="C685" s="11"/>
      <c r="D685" s="11"/>
      <c r="E685" s="11"/>
      <c r="F685" s="11"/>
      <c r="G685" s="29">
        <f>$G683+$G684</f>
        <v>0</v>
      </c>
      <c r="H685" s="23"/>
      <c r="I685" s="25"/>
    </row>
    <row r="686" spans="1:9" x14ac:dyDescent="0.25">
      <c r="A686" s="29"/>
      <c r="B686" s="30"/>
      <c r="C686" s="11" t="s">
        <v>198</v>
      </c>
      <c r="D686" s="23"/>
      <c r="E686" s="23"/>
      <c r="F686" s="23"/>
      <c r="G686" s="66">
        <f>$N$3</f>
        <v>0</v>
      </c>
      <c r="H686" s="23"/>
      <c r="I686" s="25"/>
    </row>
    <row r="687" spans="1:9" x14ac:dyDescent="0.25">
      <c r="A687" s="31"/>
      <c r="B687" s="32"/>
      <c r="C687" s="65" t="str">
        <f>IF(AND($P$11 &lt;&gt;"",$P$11&lt;=$J672),$N$11&amp;" Degression",IF(AND($P$9 &lt;&gt;"",$P$9&lt;=$J672),$N$9&amp;" Degression",""))</f>
        <v/>
      </c>
      <c r="D687" s="33"/>
      <c r="E687" s="33"/>
      <c r="F687" s="33"/>
      <c r="G687" s="68">
        <f>IF(AND($P$11 &lt;&gt;"",$P$11&lt;=$J672),IF(OR($G683=0,$N$3=0),0,$N$3*$G685/100-20*$N$3*$G685/10000),IF(AND($P$9 &lt;&gt;"",$P$9&lt;=$J672),IF(OR($G683=0,$N$3=0),0,$N$3*$G685/100-10*$N$3*$G685/10000),IF(OR($G683=0,$N$3=0),0,$N$3*$G685/100)))</f>
        <v>0</v>
      </c>
      <c r="H687" s="23"/>
      <c r="I687" s="25"/>
    </row>
    <row r="688" spans="1:9" ht="15.75" thickBot="1" x14ac:dyDescent="0.3">
      <c r="A688" s="38"/>
      <c r="B688" s="38"/>
      <c r="C688" s="95" t="str">
        <f>IF($G687&lt;=$I673,"Förderung","Förderung, jedoch höchstens lt. Bescheid "&amp; $I673&amp;"€")</f>
        <v>Förderung</v>
      </c>
      <c r="D688" s="95"/>
      <c r="E688" s="95"/>
      <c r="F688" s="23"/>
      <c r="G688" s="38">
        <f>IF($G687&lt;=$I673,$G687, $I673)</f>
        <v>0</v>
      </c>
      <c r="H688" s="23"/>
      <c r="I688" s="86"/>
    </row>
    <row r="689" spans="1:10" x14ac:dyDescent="0.25">
      <c r="A689" s="34"/>
      <c r="B689" s="34"/>
      <c r="C689" s="35"/>
      <c r="D689" s="35"/>
      <c r="E689" s="23"/>
      <c r="F689" s="23"/>
      <c r="G689" s="104" t="s">
        <v>197</v>
      </c>
      <c r="H689" s="105"/>
      <c r="I689" s="36" t="s">
        <v>181</v>
      </c>
    </row>
    <row r="690" spans="1:10" x14ac:dyDescent="0.25">
      <c r="A690" s="24"/>
      <c r="B690" s="23"/>
      <c r="C690" s="23"/>
      <c r="D690" s="23"/>
      <c r="E690" s="23"/>
      <c r="F690" s="23"/>
      <c r="G690" s="106" t="s">
        <v>196</v>
      </c>
      <c r="H690" s="107"/>
      <c r="I690" s="37" t="str">
        <f>J672&amp;". Rate ausgezahlt"</f>
        <v>32. Rate ausgezahlt</v>
      </c>
    </row>
    <row r="691" spans="1:10" x14ac:dyDescent="0.25">
      <c r="A691" s="38"/>
      <c r="B691" s="38"/>
      <c r="C691" s="95"/>
      <c r="D691" s="95"/>
      <c r="E691" s="95"/>
      <c r="F691" s="34"/>
      <c r="G691" s="108">
        <f>IF($G687&lt;=$I673,$G687, $I673)</f>
        <v>0</v>
      </c>
      <c r="H691" s="109"/>
      <c r="I691" s="43">
        <f>IF($N$5&gt;J672,$I673,0)</f>
        <v>0</v>
      </c>
    </row>
    <row r="692" spans="1:10" ht="15.75" thickBot="1" x14ac:dyDescent="0.3">
      <c r="A692" s="40"/>
      <c r="B692" s="40"/>
      <c r="C692" s="40"/>
      <c r="D692" s="40"/>
      <c r="E692" s="40"/>
      <c r="F692" s="40"/>
      <c r="G692" s="39"/>
      <c r="H692" s="40"/>
      <c r="I692" s="41"/>
    </row>
    <row r="693" spans="1:10" x14ac:dyDescent="0.25">
      <c r="A693" s="22" t="str">
        <f>J693&amp;". Monat"</f>
        <v>33. Monat</v>
      </c>
      <c r="B693" s="22"/>
      <c r="C693" s="22"/>
      <c r="D693" s="22"/>
      <c r="E693" s="22"/>
      <c r="F693" s="22"/>
      <c r="G693" s="22"/>
      <c r="H693" s="22"/>
      <c r="I693" s="69" t="s">
        <v>178</v>
      </c>
      <c r="J693">
        <v>33</v>
      </c>
    </row>
    <row r="694" spans="1:10" x14ac:dyDescent="0.25">
      <c r="A694" s="23"/>
      <c r="B694" s="23"/>
      <c r="C694" s="23"/>
      <c r="D694" s="23"/>
      <c r="E694" s="23"/>
      <c r="F694" s="23"/>
      <c r="G694" s="23"/>
      <c r="H694" s="23"/>
      <c r="I694" s="42">
        <f>IF($P$13=0,0,IF($N$5&gt;=12,$P$13,0))</f>
        <v>0</v>
      </c>
    </row>
    <row r="695" spans="1:10" x14ac:dyDescent="0.25">
      <c r="A695" s="23"/>
      <c r="B695" s="23"/>
      <c r="C695" s="24" t="s">
        <v>191</v>
      </c>
      <c r="D695" s="11"/>
      <c r="E695" s="71" t="str">
        <f>IF(OR($N$7=0,$P$7=0),"oben erfassen",DATE(YEAR($G674),MONTH($G674),DAY($G674)+1))</f>
        <v>oben erfassen</v>
      </c>
      <c r="F695" s="14" t="s">
        <v>5</v>
      </c>
      <c r="G695" s="71" t="str">
        <f>IF(OR($N$7=0,$P$7=0),"oben erfassen",DATE(YEAR(E695),MONTH(E695)+1,MIN(DAY(E695),DAY(DATE(YEAR(E695),
MONTH(E695)+ 1 +1,0)))-1))</f>
        <v>oben erfassen</v>
      </c>
      <c r="H695" s="23"/>
      <c r="I695" s="73"/>
    </row>
    <row r="696" spans="1:10" x14ac:dyDescent="0.25">
      <c r="A696" s="11" t="str">
        <f>IF(OR($N$7=0,$P$7=0),"erfassen",MONTH($E695)&amp;"/"&amp;YEAR($E695))</f>
        <v>erfassen</v>
      </c>
      <c r="B696" s="23"/>
      <c r="C696" s="23"/>
      <c r="D696" s="23"/>
      <c r="E696" s="23"/>
      <c r="F696" s="23"/>
      <c r="G696" s="23"/>
      <c r="H696" s="23"/>
      <c r="I696" s="25"/>
    </row>
    <row r="697" spans="1:10" ht="45" x14ac:dyDescent="0.25">
      <c r="A697" s="26" t="s">
        <v>224</v>
      </c>
      <c r="B697" s="27" t="s">
        <v>183</v>
      </c>
      <c r="C697" s="26" t="s">
        <v>185</v>
      </c>
      <c r="D697" s="27" t="s">
        <v>184</v>
      </c>
      <c r="E697" s="26" t="s">
        <v>188</v>
      </c>
      <c r="F697" s="26" t="s">
        <v>186</v>
      </c>
      <c r="G697" s="27" t="s">
        <v>177</v>
      </c>
      <c r="H697" s="28"/>
      <c r="I697" s="63"/>
    </row>
    <row r="698" spans="1:10" ht="15.75" thickBot="1" x14ac:dyDescent="0.3">
      <c r="A698" s="74">
        <f>IF($N5&gt;=J693,$A681,0)</f>
        <v>0</v>
      </c>
      <c r="B698" s="29"/>
      <c r="C698" s="76">
        <v>30</v>
      </c>
      <c r="D698" s="11"/>
      <c r="E698" s="62" t="str">
        <f>IF(OR($N$7=0,$P$7=0),"erfassen",(DAY(DATE(YEAR($E695),MONTH($E695)+1,0)))-$E681)</f>
        <v>erfassen</v>
      </c>
      <c r="F698" s="11"/>
      <c r="G698" s="64">
        <f>IF(OR($N$7=0,$P$7=0),0,$A698*$E698/$C698)</f>
        <v>0</v>
      </c>
      <c r="H698" s="29"/>
      <c r="I698" s="72"/>
    </row>
    <row r="699" spans="1:10" x14ac:dyDescent="0.25">
      <c r="A699" s="23"/>
      <c r="B699" s="23"/>
      <c r="C699" s="23"/>
      <c r="D699" s="23"/>
      <c r="E699" s="23"/>
      <c r="F699" s="23"/>
      <c r="G699" s="23"/>
      <c r="H699" s="23"/>
      <c r="I699" s="25"/>
    </row>
    <row r="700" spans="1:10" x14ac:dyDescent="0.25">
      <c r="A700" s="11" t="str">
        <f>IF(OR($N$7=0,$P$7=0),"erfassen",MONTH($G695)&amp;"/"&amp;YEAR($G695))</f>
        <v>erfassen</v>
      </c>
      <c r="B700" s="23"/>
      <c r="C700" s="23"/>
      <c r="D700" s="23"/>
      <c r="E700" s="23"/>
      <c r="F700" s="23"/>
      <c r="G700" s="23"/>
      <c r="H700" s="23"/>
      <c r="I700" s="25"/>
    </row>
    <row r="701" spans="1:10" ht="45" x14ac:dyDescent="0.25">
      <c r="A701" s="26" t="s">
        <v>224</v>
      </c>
      <c r="B701" s="27" t="s">
        <v>183</v>
      </c>
      <c r="C701" s="26" t="s">
        <v>185</v>
      </c>
      <c r="D701" s="27" t="s">
        <v>184</v>
      </c>
      <c r="E701" s="26" t="s">
        <v>188</v>
      </c>
      <c r="F701" s="26" t="s">
        <v>186</v>
      </c>
      <c r="G701" s="27" t="s">
        <v>177</v>
      </c>
      <c r="H701" s="28"/>
      <c r="I701" s="63"/>
    </row>
    <row r="702" spans="1:10" ht="15.75" thickBot="1" x14ac:dyDescent="0.3">
      <c r="A702" s="10"/>
      <c r="B702" s="29"/>
      <c r="C702" s="76">
        <v>30</v>
      </c>
      <c r="D702" s="11"/>
      <c r="E702" s="62" t="str">
        <f>IF(OR($N$7=0,$P$7=0),"erfassen",DAY($G695))</f>
        <v>erfassen</v>
      </c>
      <c r="F702" s="11"/>
      <c r="G702" s="64">
        <f>IF(OR($N$7=0,$P$7=0),0,$A702*$E702/$C702)</f>
        <v>0</v>
      </c>
      <c r="H702" s="29"/>
      <c r="I702" s="72"/>
    </row>
    <row r="703" spans="1:10" x14ac:dyDescent="0.25">
      <c r="A703" s="23"/>
      <c r="B703" s="23"/>
      <c r="C703" s="23"/>
      <c r="D703" s="23"/>
      <c r="E703" s="23"/>
      <c r="F703" s="23"/>
      <c r="G703" s="23"/>
      <c r="H703" s="23"/>
      <c r="I703" s="25"/>
    </row>
    <row r="704" spans="1:10" x14ac:dyDescent="0.25">
      <c r="A704" s="29"/>
      <c r="B704" s="29"/>
      <c r="C704" s="11" t="s">
        <v>179</v>
      </c>
      <c r="D704" s="11"/>
      <c r="E704" s="11"/>
      <c r="F704" s="11"/>
      <c r="G704" s="29">
        <f>G698+G702</f>
        <v>0</v>
      </c>
      <c r="H704" s="23"/>
      <c r="I704" s="25"/>
    </row>
    <row r="705" spans="1:10" x14ac:dyDescent="0.25">
      <c r="A705" s="31"/>
      <c r="B705" s="31"/>
      <c r="C705" s="65" t="s">
        <v>180</v>
      </c>
      <c r="D705" s="65"/>
      <c r="E705" s="65"/>
      <c r="F705" s="65"/>
      <c r="G705" s="31">
        <f>$G704*20/100</f>
        <v>0</v>
      </c>
      <c r="H705" s="23"/>
      <c r="I705" s="25"/>
    </row>
    <row r="706" spans="1:10" x14ac:dyDescent="0.25">
      <c r="A706" s="29"/>
      <c r="B706" s="29"/>
      <c r="C706" s="11"/>
      <c r="D706" s="11"/>
      <c r="E706" s="11"/>
      <c r="F706" s="11"/>
      <c r="G706" s="29">
        <f>$G704+$G705</f>
        <v>0</v>
      </c>
      <c r="H706" s="23"/>
      <c r="I706" s="25"/>
    </row>
    <row r="707" spans="1:10" x14ac:dyDescent="0.25">
      <c r="A707" s="29"/>
      <c r="B707" s="30"/>
      <c r="C707" s="11" t="s">
        <v>198</v>
      </c>
      <c r="D707" s="23"/>
      <c r="E707" s="23"/>
      <c r="F707" s="23"/>
      <c r="G707" s="66">
        <f>$N$3</f>
        <v>0</v>
      </c>
      <c r="H707" s="23"/>
      <c r="I707" s="25"/>
    </row>
    <row r="708" spans="1:10" x14ac:dyDescent="0.25">
      <c r="A708" s="31"/>
      <c r="B708" s="32"/>
      <c r="C708" s="65" t="str">
        <f>IF(AND($P$11 &lt;&gt;"",$P$11&lt;=$J693),$N$11&amp;" Degression",IF(AND($P$9 &lt;&gt;"",$P$9&lt;=$J693),$N$9&amp;" Degression",""))</f>
        <v/>
      </c>
      <c r="D708" s="33"/>
      <c r="E708" s="33"/>
      <c r="F708" s="33"/>
      <c r="G708" s="68">
        <f>IF(AND($P$11 &lt;&gt;"",$P$11&lt;=$J693),IF(OR($G704=0,$N$3=0),0,$N$3*$G706/100-20*$N$3*$G706/10000),IF(AND($P$9 &lt;&gt;"",$P$9&lt;=$J693),IF(OR($G704=0,$N$3=0),0,$N$3*$G706/100-10*$N$3*$G706/10000),IF(OR($G704=0,$N$3=0),0,$N$3*$G706/100)))</f>
        <v>0</v>
      </c>
      <c r="H708" s="23"/>
      <c r="I708" s="25"/>
    </row>
    <row r="709" spans="1:10" ht="15.75" thickBot="1" x14ac:dyDescent="0.3">
      <c r="A709" s="38"/>
      <c r="B709" s="38"/>
      <c r="C709" s="95" t="str">
        <f>IF($G708&lt;=$I694,"Förderung","Förderung, jedoch höchstens lt. Bescheid "&amp; $I694&amp;"€")</f>
        <v>Förderung</v>
      </c>
      <c r="D709" s="95"/>
      <c r="E709" s="95"/>
      <c r="F709" s="23"/>
      <c r="G709" s="38">
        <f>IF($G708&lt;=$I694,$G708, $I694)</f>
        <v>0</v>
      </c>
      <c r="H709" s="23"/>
      <c r="I709" s="86"/>
    </row>
    <row r="710" spans="1:10" x14ac:dyDescent="0.25">
      <c r="A710" s="34"/>
      <c r="B710" s="34"/>
      <c r="C710" s="35"/>
      <c r="D710" s="35"/>
      <c r="E710" s="23"/>
      <c r="F710" s="23"/>
      <c r="G710" s="104" t="s">
        <v>197</v>
      </c>
      <c r="H710" s="105"/>
      <c r="I710" s="36" t="s">
        <v>181</v>
      </c>
    </row>
    <row r="711" spans="1:10" x14ac:dyDescent="0.25">
      <c r="A711" s="24"/>
      <c r="B711" s="23"/>
      <c r="C711" s="23"/>
      <c r="D711" s="23"/>
      <c r="E711" s="23"/>
      <c r="F711" s="23"/>
      <c r="G711" s="106" t="s">
        <v>196</v>
      </c>
      <c r="H711" s="107"/>
      <c r="I711" s="37" t="str">
        <f>J693&amp;". Rate ausgezahlt"</f>
        <v>33. Rate ausgezahlt</v>
      </c>
    </row>
    <row r="712" spans="1:10" x14ac:dyDescent="0.25">
      <c r="A712" s="38"/>
      <c r="B712" s="38"/>
      <c r="C712" s="95"/>
      <c r="D712" s="95"/>
      <c r="E712" s="95"/>
      <c r="F712" s="34"/>
      <c r="G712" s="108">
        <f>IF($G708&lt;=$I694,$G708, $I694)</f>
        <v>0</v>
      </c>
      <c r="H712" s="109"/>
      <c r="I712" s="43">
        <f>IF($N$5&gt;J693,$I694,0)</f>
        <v>0</v>
      </c>
    </row>
    <row r="713" spans="1:10" ht="15.75" thickBot="1" x14ac:dyDescent="0.3">
      <c r="A713" s="40"/>
      <c r="B713" s="40"/>
      <c r="C713" s="40"/>
      <c r="D713" s="40"/>
      <c r="E713" s="40"/>
      <c r="F713" s="40"/>
      <c r="G713" s="39"/>
      <c r="H713" s="40"/>
      <c r="I713" s="41"/>
    </row>
    <row r="714" spans="1:10" x14ac:dyDescent="0.25">
      <c r="A714" s="22" t="str">
        <f>J714&amp;". Monat"</f>
        <v>34. Monat</v>
      </c>
      <c r="B714" s="22"/>
      <c r="C714" s="22"/>
      <c r="D714" s="22"/>
      <c r="E714" s="22"/>
      <c r="F714" s="22"/>
      <c r="G714" s="22"/>
      <c r="H714" s="22"/>
      <c r="I714" s="69" t="s">
        <v>178</v>
      </c>
      <c r="J714">
        <v>34</v>
      </c>
    </row>
    <row r="715" spans="1:10" x14ac:dyDescent="0.25">
      <c r="A715" s="23"/>
      <c r="B715" s="23"/>
      <c r="C715" s="23"/>
      <c r="D715" s="23"/>
      <c r="E715" s="23"/>
      <c r="F715" s="23"/>
      <c r="G715" s="23"/>
      <c r="H715" s="23"/>
      <c r="I715" s="42">
        <f>IF($P$13=0,0,IF($N$5&gt;=12,$P$13,0))</f>
        <v>0</v>
      </c>
    </row>
    <row r="716" spans="1:10" x14ac:dyDescent="0.25">
      <c r="A716" s="23"/>
      <c r="B716" s="23"/>
      <c r="C716" s="24" t="s">
        <v>191</v>
      </c>
      <c r="D716" s="11"/>
      <c r="E716" s="71" t="str">
        <f>IF(OR($N$7=0,$P$7=0),"oben erfassen",DATE(YEAR($G695),MONTH($G695),DAY($G695)+1))</f>
        <v>oben erfassen</v>
      </c>
      <c r="F716" s="14" t="s">
        <v>5</v>
      </c>
      <c r="G716" s="71" t="str">
        <f>IF(OR($N$7=0,$P$7=0),"oben erfassen",DATE(YEAR(E716),MONTH(E716)+1,MIN(DAY(E716),DAY(DATE(YEAR(E716),
MONTH(E716)+ 1 +1,0)))-1))</f>
        <v>oben erfassen</v>
      </c>
      <c r="H716" s="23"/>
      <c r="I716" s="73"/>
    </row>
    <row r="717" spans="1:10" x14ac:dyDescent="0.25">
      <c r="A717" s="11" t="str">
        <f>IF(OR($N$7=0,$P$7=0),"erfassen",MONTH($E716)&amp;"/"&amp;YEAR($E716))</f>
        <v>erfassen</v>
      </c>
      <c r="B717" s="23"/>
      <c r="C717" s="23"/>
      <c r="D717" s="23"/>
      <c r="E717" s="23"/>
      <c r="F717" s="23"/>
      <c r="G717" s="23"/>
      <c r="H717" s="23"/>
      <c r="I717" s="25"/>
    </row>
    <row r="718" spans="1:10" ht="45" x14ac:dyDescent="0.25">
      <c r="A718" s="26" t="s">
        <v>224</v>
      </c>
      <c r="B718" s="27" t="s">
        <v>183</v>
      </c>
      <c r="C718" s="26" t="s">
        <v>185</v>
      </c>
      <c r="D718" s="27" t="s">
        <v>184</v>
      </c>
      <c r="E718" s="26" t="s">
        <v>188</v>
      </c>
      <c r="F718" s="26" t="s">
        <v>186</v>
      </c>
      <c r="G718" s="27" t="s">
        <v>177</v>
      </c>
      <c r="H718" s="28"/>
      <c r="I718" s="63"/>
    </row>
    <row r="719" spans="1:10" ht="15.75" thickBot="1" x14ac:dyDescent="0.3">
      <c r="A719" s="74">
        <f>IF($N5&gt;=J714,$A702,0)</f>
        <v>0</v>
      </c>
      <c r="B719" s="29"/>
      <c r="C719" s="76">
        <v>30</v>
      </c>
      <c r="D719" s="11"/>
      <c r="E719" s="62" t="str">
        <f>IF(OR($N$7=0,$P$7=0),"erfassen",(DAY(DATE(YEAR($E716),MONTH($E716)+1,0)))-$E702)</f>
        <v>erfassen</v>
      </c>
      <c r="F719" s="11"/>
      <c r="G719" s="64">
        <f>IF(OR($N$7=0,$P$7=0),0,$A719*$E719/$C719)</f>
        <v>0</v>
      </c>
      <c r="H719" s="29"/>
      <c r="I719" s="72"/>
    </row>
    <row r="720" spans="1:10" x14ac:dyDescent="0.25">
      <c r="A720" s="23"/>
      <c r="B720" s="23"/>
      <c r="C720" s="23"/>
      <c r="D720" s="23"/>
      <c r="E720" s="23"/>
      <c r="F720" s="23"/>
      <c r="G720" s="23"/>
      <c r="H720" s="23"/>
      <c r="I720" s="25"/>
    </row>
    <row r="721" spans="1:10" x14ac:dyDescent="0.25">
      <c r="A721" s="11" t="str">
        <f>IF(OR($N$7=0,$P$7=0),"erfassen",MONTH($G716)&amp;"/"&amp;YEAR($G716))</f>
        <v>erfassen</v>
      </c>
      <c r="B721" s="23"/>
      <c r="C721" s="23"/>
      <c r="D721" s="23"/>
      <c r="E721" s="23"/>
      <c r="F721" s="23"/>
      <c r="G721" s="23"/>
      <c r="H721" s="23"/>
      <c r="I721" s="25"/>
    </row>
    <row r="722" spans="1:10" ht="45" x14ac:dyDescent="0.25">
      <c r="A722" s="26" t="s">
        <v>224</v>
      </c>
      <c r="B722" s="27" t="s">
        <v>183</v>
      </c>
      <c r="C722" s="26" t="s">
        <v>185</v>
      </c>
      <c r="D722" s="27" t="s">
        <v>184</v>
      </c>
      <c r="E722" s="26" t="s">
        <v>188</v>
      </c>
      <c r="F722" s="26" t="s">
        <v>186</v>
      </c>
      <c r="G722" s="27" t="s">
        <v>177</v>
      </c>
      <c r="H722" s="28"/>
      <c r="I722" s="63"/>
    </row>
    <row r="723" spans="1:10" ht="15.75" thickBot="1" x14ac:dyDescent="0.3">
      <c r="A723" s="10"/>
      <c r="B723" s="29"/>
      <c r="C723" s="76">
        <v>30</v>
      </c>
      <c r="D723" s="11"/>
      <c r="E723" s="62" t="str">
        <f>IF(OR($N$7=0,$P$7=0),"erfassen",DAY($G716))</f>
        <v>erfassen</v>
      </c>
      <c r="F723" s="11"/>
      <c r="G723" s="64">
        <f>IF(OR($N$7=0,$P$7=0),0,$A723*$E723/$C723)</f>
        <v>0</v>
      </c>
      <c r="H723" s="29"/>
      <c r="I723" s="72"/>
    </row>
    <row r="724" spans="1:10" x14ac:dyDescent="0.25">
      <c r="A724" s="23"/>
      <c r="B724" s="23"/>
      <c r="C724" s="23"/>
      <c r="D724" s="23"/>
      <c r="E724" s="23"/>
      <c r="F724" s="23"/>
      <c r="G724" s="23"/>
      <c r="H724" s="23"/>
      <c r="I724" s="25"/>
    </row>
    <row r="725" spans="1:10" x14ac:dyDescent="0.25">
      <c r="A725" s="29"/>
      <c r="B725" s="29"/>
      <c r="C725" s="11" t="s">
        <v>179</v>
      </c>
      <c r="D725" s="11"/>
      <c r="E725" s="11"/>
      <c r="F725" s="11"/>
      <c r="G725" s="29">
        <f>G719+G723</f>
        <v>0</v>
      </c>
      <c r="H725" s="23"/>
      <c r="I725" s="25"/>
    </row>
    <row r="726" spans="1:10" x14ac:dyDescent="0.25">
      <c r="A726" s="31"/>
      <c r="B726" s="31"/>
      <c r="C726" s="65" t="s">
        <v>180</v>
      </c>
      <c r="D726" s="65"/>
      <c r="E726" s="65"/>
      <c r="F726" s="65"/>
      <c r="G726" s="31">
        <f>$G725*20/100</f>
        <v>0</v>
      </c>
      <c r="H726" s="23"/>
      <c r="I726" s="25"/>
    </row>
    <row r="727" spans="1:10" x14ac:dyDescent="0.25">
      <c r="A727" s="29"/>
      <c r="B727" s="29"/>
      <c r="C727" s="11"/>
      <c r="D727" s="11"/>
      <c r="E727" s="11"/>
      <c r="F727" s="11"/>
      <c r="G727" s="29">
        <f>$G725+$G726</f>
        <v>0</v>
      </c>
      <c r="H727" s="23"/>
      <c r="I727" s="25"/>
    </row>
    <row r="728" spans="1:10" x14ac:dyDescent="0.25">
      <c r="A728" s="29"/>
      <c r="B728" s="30"/>
      <c r="C728" s="11" t="s">
        <v>198</v>
      </c>
      <c r="D728" s="23"/>
      <c r="E728" s="23"/>
      <c r="F728" s="23"/>
      <c r="G728" s="66">
        <f>$N$3</f>
        <v>0</v>
      </c>
      <c r="H728" s="23"/>
      <c r="I728" s="25"/>
    </row>
    <row r="729" spans="1:10" x14ac:dyDescent="0.25">
      <c r="A729" s="31"/>
      <c r="B729" s="32"/>
      <c r="C729" s="65" t="str">
        <f>IF(AND($P$11 &lt;&gt;"",$P$11&lt;=$J714),$N$11&amp;" Degression",IF(AND($P$9 &lt;&gt;"",$P$9&lt;=$J714),$N$9&amp;" Degression",""))</f>
        <v/>
      </c>
      <c r="D729" s="33"/>
      <c r="E729" s="33"/>
      <c r="F729" s="33"/>
      <c r="G729" s="68">
        <f>IF(AND($P$11 &lt;&gt;"",$P$11&lt;=$J714),IF(OR($G725=0,$N$3=0),0,$N$3*$G727/100-20*$N$3*$G727/10000),IF(AND($P$9 &lt;&gt;"",$P$9&lt;=$J714),IF(OR($G725=0,$N$3=0),0,$N$3*$G727/100-10*$N$3*$G727/10000),IF(OR($G725=0,$N$3=0),0,$N$3*$G727/100)))</f>
        <v>0</v>
      </c>
      <c r="H729" s="23"/>
      <c r="I729" s="25"/>
    </row>
    <row r="730" spans="1:10" ht="15.75" thickBot="1" x14ac:dyDescent="0.3">
      <c r="A730" s="38"/>
      <c r="B730" s="38"/>
      <c r="C730" s="95" t="str">
        <f>IF($G729&lt;=$I715,"Förderung","Förderung, jedoch höchstens lt. Bescheid "&amp; $I715&amp;"€")</f>
        <v>Förderung</v>
      </c>
      <c r="D730" s="95"/>
      <c r="E730" s="95"/>
      <c r="F730" s="23"/>
      <c r="G730" s="38">
        <f>IF($G729&lt;=$I715,$G729, $I715)</f>
        <v>0</v>
      </c>
      <c r="H730" s="23"/>
      <c r="I730" s="86"/>
    </row>
    <row r="731" spans="1:10" x14ac:dyDescent="0.25">
      <c r="A731" s="34"/>
      <c r="B731" s="34"/>
      <c r="C731" s="35"/>
      <c r="D731" s="35"/>
      <c r="E731" s="23"/>
      <c r="F731" s="23"/>
      <c r="G731" s="104" t="s">
        <v>197</v>
      </c>
      <c r="H731" s="105"/>
      <c r="I731" s="36" t="s">
        <v>181</v>
      </c>
    </row>
    <row r="732" spans="1:10" x14ac:dyDescent="0.25">
      <c r="A732" s="24"/>
      <c r="B732" s="23"/>
      <c r="C732" s="23"/>
      <c r="D732" s="23"/>
      <c r="E732" s="23"/>
      <c r="F732" s="23"/>
      <c r="G732" s="106" t="s">
        <v>196</v>
      </c>
      <c r="H732" s="107"/>
      <c r="I732" s="37" t="str">
        <f>J714&amp;". Rate ausgezahlt"</f>
        <v>34. Rate ausgezahlt</v>
      </c>
    </row>
    <row r="733" spans="1:10" x14ac:dyDescent="0.25">
      <c r="A733" s="38"/>
      <c r="B733" s="38"/>
      <c r="C733" s="95"/>
      <c r="D733" s="95"/>
      <c r="E733" s="95"/>
      <c r="F733" s="34"/>
      <c r="G733" s="108">
        <f>IF($G729&lt;=$I715,$G729, $I715)</f>
        <v>0</v>
      </c>
      <c r="H733" s="109"/>
      <c r="I733" s="43">
        <f>IF($N$5&gt;J714,$I715,0)</f>
        <v>0</v>
      </c>
    </row>
    <row r="734" spans="1:10" ht="15.75" thickBot="1" x14ac:dyDescent="0.3">
      <c r="A734" s="40"/>
      <c r="B734" s="40"/>
      <c r="C734" s="40"/>
      <c r="D734" s="40"/>
      <c r="E734" s="40"/>
      <c r="F734" s="40"/>
      <c r="G734" s="39"/>
      <c r="H734" s="40"/>
      <c r="I734" s="41"/>
    </row>
    <row r="735" spans="1:10" x14ac:dyDescent="0.25">
      <c r="A735" s="22" t="str">
        <f>J735&amp;". Monat"</f>
        <v>35. Monat</v>
      </c>
      <c r="B735" s="22"/>
      <c r="C735" s="22"/>
      <c r="D735" s="22"/>
      <c r="E735" s="22"/>
      <c r="F735" s="22"/>
      <c r="G735" s="22"/>
      <c r="H735" s="22"/>
      <c r="I735" s="69" t="s">
        <v>178</v>
      </c>
      <c r="J735">
        <v>35</v>
      </c>
    </row>
    <row r="736" spans="1:10" x14ac:dyDescent="0.25">
      <c r="A736" s="23"/>
      <c r="B736" s="23"/>
      <c r="C736" s="23"/>
      <c r="D736" s="23"/>
      <c r="E736" s="23"/>
      <c r="F736" s="23"/>
      <c r="G736" s="23"/>
      <c r="H736" s="23"/>
      <c r="I736" s="42">
        <f>IF($P$13=0,0,IF($N$5&gt;=12,$P$13,0))</f>
        <v>0</v>
      </c>
    </row>
    <row r="737" spans="1:9" x14ac:dyDescent="0.25">
      <c r="A737" s="23"/>
      <c r="B737" s="23"/>
      <c r="C737" s="24" t="s">
        <v>191</v>
      </c>
      <c r="D737" s="11"/>
      <c r="E737" s="71" t="str">
        <f>IF(OR($N$7=0,$P$7=0),"oben erfassen",DATE(YEAR($G716),MONTH($G716),DAY($G716)+1))</f>
        <v>oben erfassen</v>
      </c>
      <c r="F737" s="14" t="s">
        <v>5</v>
      </c>
      <c r="G737" s="71" t="str">
        <f>IF(OR($N$7=0,$P$7=0),"oben erfassen",DATE(YEAR(E737),MONTH(E737)+1,MIN(DAY(E737),DAY(DATE(YEAR(E737),
MONTH(E737)+ 1 +1,0)))-1))</f>
        <v>oben erfassen</v>
      </c>
      <c r="H737" s="23"/>
      <c r="I737" s="73"/>
    </row>
    <row r="738" spans="1:9" x14ac:dyDescent="0.25">
      <c r="A738" s="11" t="str">
        <f>IF(OR($N$7=0,$P$7=0),"erfassen",MONTH($E737)&amp;"/"&amp;YEAR($E737))</f>
        <v>erfassen</v>
      </c>
      <c r="B738" s="23"/>
      <c r="C738" s="23"/>
      <c r="D738" s="23"/>
      <c r="E738" s="23"/>
      <c r="F738" s="23"/>
      <c r="G738" s="23"/>
      <c r="H738" s="23"/>
      <c r="I738" s="25"/>
    </row>
    <row r="739" spans="1:9" ht="45" x14ac:dyDescent="0.25">
      <c r="A739" s="26" t="s">
        <v>224</v>
      </c>
      <c r="B739" s="27" t="s">
        <v>183</v>
      </c>
      <c r="C739" s="26" t="s">
        <v>185</v>
      </c>
      <c r="D739" s="27" t="s">
        <v>184</v>
      </c>
      <c r="E739" s="26" t="s">
        <v>188</v>
      </c>
      <c r="F739" s="26" t="s">
        <v>186</v>
      </c>
      <c r="G739" s="27" t="s">
        <v>177</v>
      </c>
      <c r="H739" s="28"/>
      <c r="I739" s="63"/>
    </row>
    <row r="740" spans="1:9" ht="15.75" thickBot="1" x14ac:dyDescent="0.3">
      <c r="A740" s="74">
        <f>IF($N5&gt;=J735,$A723,0)</f>
        <v>0</v>
      </c>
      <c r="B740" s="29"/>
      <c r="C740" s="76">
        <v>30</v>
      </c>
      <c r="D740" s="11"/>
      <c r="E740" s="62" t="str">
        <f>IF(OR($N$7=0,$P$7=0),"erfassen",(DAY(DATE(YEAR($E737),MONTH($E737)+1,0)))-$E723)</f>
        <v>erfassen</v>
      </c>
      <c r="F740" s="11"/>
      <c r="G740" s="64">
        <f>IF(OR($N$7=0,$P$7=0),0,$A740*$E740/$C740)</f>
        <v>0</v>
      </c>
      <c r="H740" s="29"/>
      <c r="I740" s="72"/>
    </row>
    <row r="741" spans="1:9" x14ac:dyDescent="0.25">
      <c r="A741" s="23"/>
      <c r="B741" s="23"/>
      <c r="C741" s="23"/>
      <c r="D741" s="23"/>
      <c r="E741" s="23"/>
      <c r="F741" s="23"/>
      <c r="G741" s="23"/>
      <c r="H741" s="23"/>
      <c r="I741" s="25"/>
    </row>
    <row r="742" spans="1:9" x14ac:dyDescent="0.25">
      <c r="A742" s="11" t="str">
        <f>IF(OR($N$7=0,$P$7=0),"erfassen",MONTH($G737)&amp;"/"&amp;YEAR($G737))</f>
        <v>erfassen</v>
      </c>
      <c r="B742" s="23"/>
      <c r="C742" s="23"/>
      <c r="D742" s="23"/>
      <c r="E742" s="23"/>
      <c r="F742" s="23"/>
      <c r="G742" s="23"/>
      <c r="H742" s="23"/>
      <c r="I742" s="25"/>
    </row>
    <row r="743" spans="1:9" ht="45" x14ac:dyDescent="0.25">
      <c r="A743" s="26" t="s">
        <v>224</v>
      </c>
      <c r="B743" s="27" t="s">
        <v>183</v>
      </c>
      <c r="C743" s="26" t="s">
        <v>185</v>
      </c>
      <c r="D743" s="27" t="s">
        <v>184</v>
      </c>
      <c r="E743" s="26" t="s">
        <v>188</v>
      </c>
      <c r="F743" s="26" t="s">
        <v>186</v>
      </c>
      <c r="G743" s="27" t="s">
        <v>177</v>
      </c>
      <c r="H743" s="28"/>
      <c r="I743" s="63"/>
    </row>
    <row r="744" spans="1:9" ht="15.75" thickBot="1" x14ac:dyDescent="0.3">
      <c r="A744" s="10"/>
      <c r="B744" s="29"/>
      <c r="C744" s="76">
        <v>30</v>
      </c>
      <c r="D744" s="11"/>
      <c r="E744" s="62" t="str">
        <f>IF(OR($N$7=0,$P$7=0),"erfassen",DAY($G737))</f>
        <v>erfassen</v>
      </c>
      <c r="F744" s="11"/>
      <c r="G744" s="64">
        <f>IF(OR($N$7=0,$P$7=0),0,$A744*$E744/$C744)</f>
        <v>0</v>
      </c>
      <c r="H744" s="29"/>
      <c r="I744" s="72"/>
    </row>
    <row r="745" spans="1:9" x14ac:dyDescent="0.25">
      <c r="A745" s="23"/>
      <c r="B745" s="23"/>
      <c r="C745" s="23"/>
      <c r="D745" s="23"/>
      <c r="E745" s="23"/>
      <c r="F745" s="23"/>
      <c r="G745" s="23"/>
      <c r="H745" s="23"/>
      <c r="I745" s="25"/>
    </row>
    <row r="746" spans="1:9" x14ac:dyDescent="0.25">
      <c r="A746" s="29"/>
      <c r="B746" s="29"/>
      <c r="C746" s="11" t="s">
        <v>179</v>
      </c>
      <c r="D746" s="11"/>
      <c r="E746" s="11"/>
      <c r="F746" s="11"/>
      <c r="G746" s="29">
        <f>G740+G744</f>
        <v>0</v>
      </c>
      <c r="H746" s="23"/>
      <c r="I746" s="25"/>
    </row>
    <row r="747" spans="1:9" x14ac:dyDescent="0.25">
      <c r="A747" s="31"/>
      <c r="B747" s="31"/>
      <c r="C747" s="65" t="s">
        <v>180</v>
      </c>
      <c r="D747" s="65"/>
      <c r="E747" s="65"/>
      <c r="F747" s="65"/>
      <c r="G747" s="31">
        <f>$G746*20/100</f>
        <v>0</v>
      </c>
      <c r="H747" s="23"/>
      <c r="I747" s="25"/>
    </row>
    <row r="748" spans="1:9" x14ac:dyDescent="0.25">
      <c r="A748" s="29"/>
      <c r="B748" s="29"/>
      <c r="C748" s="11"/>
      <c r="D748" s="11"/>
      <c r="E748" s="11"/>
      <c r="F748" s="11"/>
      <c r="G748" s="29">
        <f>$G746+$G747</f>
        <v>0</v>
      </c>
      <c r="H748" s="23"/>
      <c r="I748" s="25"/>
    </row>
    <row r="749" spans="1:9" x14ac:dyDescent="0.25">
      <c r="A749" s="29"/>
      <c r="B749" s="30"/>
      <c r="C749" s="11" t="s">
        <v>198</v>
      </c>
      <c r="D749" s="23"/>
      <c r="E749" s="23"/>
      <c r="F749" s="23"/>
      <c r="G749" s="66">
        <f>$N$3</f>
        <v>0</v>
      </c>
      <c r="H749" s="23"/>
      <c r="I749" s="25"/>
    </row>
    <row r="750" spans="1:9" x14ac:dyDescent="0.25">
      <c r="A750" s="31"/>
      <c r="B750" s="32"/>
      <c r="C750" s="65" t="str">
        <f>IF(AND($P$11 &lt;&gt;"",$P$11&lt;=$J735),$N$11&amp;" Degression",IF(AND($P$9 &lt;&gt;"",$P$9&lt;=$J735),$N$9&amp;" Degression",""))</f>
        <v/>
      </c>
      <c r="D750" s="33"/>
      <c r="E750" s="33"/>
      <c r="F750" s="33"/>
      <c r="G750" s="68">
        <f>IF(AND($P$11 &lt;&gt;"",$P$11&lt;=$J735),IF(OR($G746=0,$N$3=0),0,$N$3*$G748/100-20*$N$3*$G748/10000),IF(AND($P$9 &lt;&gt;"",$P$9&lt;=$J735),IF(OR($G746=0,$N$3=0),0,$N$3*$G748/100-10*$N$3*$G748/10000),IF(OR($G746=0,$N$3=0),0,$N$3*$G748/100)))</f>
        <v>0</v>
      </c>
      <c r="H750" s="23"/>
      <c r="I750" s="25"/>
    </row>
    <row r="751" spans="1:9" ht="15.75" thickBot="1" x14ac:dyDescent="0.3">
      <c r="A751" s="38"/>
      <c r="B751" s="38"/>
      <c r="C751" s="95" t="str">
        <f>IF($G750&lt;=$I736,"Förderung","Förderung, jedoch höchstens lt. Bescheid "&amp; $I736&amp;"€")</f>
        <v>Förderung</v>
      </c>
      <c r="D751" s="95"/>
      <c r="E751" s="95"/>
      <c r="F751" s="23"/>
      <c r="G751" s="38">
        <f>IF($G750&lt;=$I736,$G750, $I736)</f>
        <v>0</v>
      </c>
      <c r="H751" s="23"/>
      <c r="I751" s="86"/>
    </row>
    <row r="752" spans="1:9" x14ac:dyDescent="0.25">
      <c r="A752" s="34"/>
      <c r="B752" s="34"/>
      <c r="C752" s="35"/>
      <c r="D752" s="35"/>
      <c r="E752" s="23"/>
      <c r="F752" s="23"/>
      <c r="G752" s="104" t="s">
        <v>197</v>
      </c>
      <c r="H752" s="105"/>
      <c r="I752" s="36" t="s">
        <v>181</v>
      </c>
    </row>
    <row r="753" spans="1:10" x14ac:dyDescent="0.25">
      <c r="A753" s="24"/>
      <c r="B753" s="23"/>
      <c r="C753" s="23"/>
      <c r="D753" s="23"/>
      <c r="E753" s="23"/>
      <c r="F753" s="23"/>
      <c r="G753" s="106" t="s">
        <v>196</v>
      </c>
      <c r="H753" s="107"/>
      <c r="I753" s="37" t="str">
        <f>J735&amp;". Rate ausgezahlt"</f>
        <v>35. Rate ausgezahlt</v>
      </c>
    </row>
    <row r="754" spans="1:10" x14ac:dyDescent="0.25">
      <c r="A754" s="38"/>
      <c r="B754" s="38"/>
      <c r="C754" s="95"/>
      <c r="D754" s="95"/>
      <c r="E754" s="95"/>
      <c r="F754" s="34"/>
      <c r="G754" s="108">
        <f>IF($G750&lt;=$I736,$G750, $I736)</f>
        <v>0</v>
      </c>
      <c r="H754" s="109"/>
      <c r="I754" s="43">
        <f>IF($N$5&gt;J735,$I736,0)</f>
        <v>0</v>
      </c>
    </row>
    <row r="755" spans="1:10" ht="15.75" thickBot="1" x14ac:dyDescent="0.3">
      <c r="A755" s="40"/>
      <c r="B755" s="40"/>
      <c r="C755" s="40"/>
      <c r="D755" s="40"/>
      <c r="E755" s="40"/>
      <c r="F755" s="40"/>
      <c r="G755" s="39"/>
      <c r="H755" s="40"/>
      <c r="I755" s="41"/>
    </row>
    <row r="756" spans="1:10" x14ac:dyDescent="0.25">
      <c r="A756" s="22" t="str">
        <f>J756&amp;". Monat"</f>
        <v>36. Monat</v>
      </c>
      <c r="B756" s="22"/>
      <c r="C756" s="22"/>
      <c r="D756" s="22"/>
      <c r="E756" s="22"/>
      <c r="F756" s="22"/>
      <c r="G756" s="22"/>
      <c r="H756" s="22"/>
      <c r="I756" s="69" t="s">
        <v>178</v>
      </c>
      <c r="J756">
        <v>36</v>
      </c>
    </row>
    <row r="757" spans="1:10" x14ac:dyDescent="0.25">
      <c r="A757" s="23"/>
      <c r="B757" s="23"/>
      <c r="C757" s="23"/>
      <c r="D757" s="23"/>
      <c r="E757" s="23"/>
      <c r="F757" s="23"/>
      <c r="G757" s="23"/>
      <c r="H757" s="23"/>
      <c r="I757" s="42">
        <f>IF($P$13=0,0,IF($N$5&gt;=12,$P$13,0))</f>
        <v>0</v>
      </c>
    </row>
    <row r="758" spans="1:10" x14ac:dyDescent="0.25">
      <c r="A758" s="23"/>
      <c r="B758" s="23"/>
      <c r="C758" s="24" t="s">
        <v>191</v>
      </c>
      <c r="D758" s="11"/>
      <c r="E758" s="71" t="str">
        <f>IF(OR($N$7=0,$P$7=0),"oben erfassen",DATE(YEAR($G737),MONTH($G737),DAY($G737)+1))</f>
        <v>oben erfassen</v>
      </c>
      <c r="F758" s="14" t="s">
        <v>5</v>
      </c>
      <c r="G758" s="71" t="str">
        <f>IF(OR($N$7=0,$P$7=0),"oben erfassen",DATE(YEAR(E758),MONTH(E758)+1,MIN(DAY(E758),DAY(DATE(YEAR(E758),
MONTH(E758)+ 1 +1,0)))-1))</f>
        <v>oben erfassen</v>
      </c>
      <c r="H758" s="23"/>
      <c r="I758" s="73"/>
    </row>
    <row r="759" spans="1:10" x14ac:dyDescent="0.25">
      <c r="A759" s="11" t="str">
        <f>IF(OR($N$7=0,$P$7=0),"erfassen",MONTH($E758)&amp;"/"&amp;YEAR($E758))</f>
        <v>erfassen</v>
      </c>
      <c r="B759" s="23"/>
      <c r="C759" s="23"/>
      <c r="D759" s="23"/>
      <c r="E759" s="23"/>
      <c r="F759" s="23"/>
      <c r="G759" s="23"/>
      <c r="H759" s="23"/>
      <c r="I759" s="25"/>
    </row>
    <row r="760" spans="1:10" ht="45" x14ac:dyDescent="0.25">
      <c r="A760" s="26" t="s">
        <v>224</v>
      </c>
      <c r="B760" s="27" t="s">
        <v>183</v>
      </c>
      <c r="C760" s="26" t="s">
        <v>185</v>
      </c>
      <c r="D760" s="27" t="s">
        <v>184</v>
      </c>
      <c r="E760" s="26" t="s">
        <v>188</v>
      </c>
      <c r="F760" s="26" t="s">
        <v>186</v>
      </c>
      <c r="G760" s="27" t="s">
        <v>177</v>
      </c>
      <c r="H760" s="28"/>
      <c r="I760" s="63"/>
    </row>
    <row r="761" spans="1:10" ht="15.75" thickBot="1" x14ac:dyDescent="0.3">
      <c r="A761" s="74">
        <f>IF($N5&gt;=J756,$A744,0)</f>
        <v>0</v>
      </c>
      <c r="B761" s="29"/>
      <c r="C761" s="76">
        <v>30</v>
      </c>
      <c r="D761" s="11"/>
      <c r="E761" s="62" t="str">
        <f>IF(OR($N$7=0,$P$7=0),"erfassen",(DAY(DATE(YEAR($E758),MONTH($E758)+1,0)))-$E744)</f>
        <v>erfassen</v>
      </c>
      <c r="F761" s="11"/>
      <c r="G761" s="64">
        <f>IF(OR($N$7=0,$P$7=0),0,$A761*$E761/$C761)</f>
        <v>0</v>
      </c>
      <c r="H761" s="29"/>
      <c r="I761" s="72"/>
    </row>
    <row r="762" spans="1:10" x14ac:dyDescent="0.25">
      <c r="A762" s="23"/>
      <c r="B762" s="23"/>
      <c r="C762" s="23"/>
      <c r="D762" s="23"/>
      <c r="E762" s="23"/>
      <c r="F762" s="23"/>
      <c r="G762" s="23"/>
      <c r="H762" s="23"/>
      <c r="I762" s="25"/>
    </row>
    <row r="763" spans="1:10" x14ac:dyDescent="0.25">
      <c r="A763" s="11" t="str">
        <f>IF(OR($N$7=0,$P$7=0),"erfassen",MONTH($G758)&amp;"/"&amp;YEAR($G758))</f>
        <v>erfassen</v>
      </c>
      <c r="B763" s="23"/>
      <c r="C763" s="23"/>
      <c r="D763" s="23"/>
      <c r="E763" s="23"/>
      <c r="F763" s="23"/>
      <c r="G763" s="23"/>
      <c r="H763" s="23"/>
      <c r="I763" s="25"/>
    </row>
    <row r="764" spans="1:10" ht="45" x14ac:dyDescent="0.25">
      <c r="A764" s="26" t="s">
        <v>224</v>
      </c>
      <c r="B764" s="27" t="s">
        <v>183</v>
      </c>
      <c r="C764" s="26" t="s">
        <v>185</v>
      </c>
      <c r="D764" s="27" t="s">
        <v>184</v>
      </c>
      <c r="E764" s="26" t="s">
        <v>188</v>
      </c>
      <c r="F764" s="26" t="s">
        <v>186</v>
      </c>
      <c r="G764" s="27" t="s">
        <v>177</v>
      </c>
      <c r="H764" s="28"/>
      <c r="I764" s="63"/>
    </row>
    <row r="765" spans="1:10" ht="15.75" thickBot="1" x14ac:dyDescent="0.3">
      <c r="A765" s="10"/>
      <c r="B765" s="29"/>
      <c r="C765" s="76">
        <v>30</v>
      </c>
      <c r="D765" s="11"/>
      <c r="E765" s="62" t="str">
        <f>IF(OR($N$7=0,$P$7=0),"erfassen",DAY($G758))</f>
        <v>erfassen</v>
      </c>
      <c r="F765" s="11"/>
      <c r="G765" s="64">
        <f>IF(OR($N$7=0,$P$7=0),0,$A765*$E765/$C765)</f>
        <v>0</v>
      </c>
      <c r="H765" s="29"/>
      <c r="I765" s="72"/>
    </row>
    <row r="766" spans="1:10" x14ac:dyDescent="0.25">
      <c r="A766" s="23"/>
      <c r="B766" s="23"/>
      <c r="C766" s="23"/>
      <c r="D766" s="23"/>
      <c r="E766" s="23"/>
      <c r="F766" s="23"/>
      <c r="G766" s="23"/>
      <c r="H766" s="23"/>
      <c r="I766" s="25"/>
    </row>
    <row r="767" spans="1:10" x14ac:dyDescent="0.25">
      <c r="A767" s="29"/>
      <c r="B767" s="29"/>
      <c r="C767" s="11" t="s">
        <v>179</v>
      </c>
      <c r="D767" s="11"/>
      <c r="E767" s="11"/>
      <c r="F767" s="11"/>
      <c r="G767" s="29">
        <f>G761+G765</f>
        <v>0</v>
      </c>
      <c r="H767" s="23"/>
      <c r="I767" s="25"/>
    </row>
    <row r="768" spans="1:10" x14ac:dyDescent="0.25">
      <c r="A768" s="31"/>
      <c r="B768" s="31"/>
      <c r="C768" s="65" t="s">
        <v>180</v>
      </c>
      <c r="D768" s="65"/>
      <c r="E768" s="65"/>
      <c r="F768" s="65"/>
      <c r="G768" s="31">
        <f>$G767*20/100</f>
        <v>0</v>
      </c>
      <c r="H768" s="23"/>
      <c r="I768" s="25"/>
    </row>
    <row r="769" spans="1:9" x14ac:dyDescent="0.25">
      <c r="A769" s="29"/>
      <c r="B769" s="29"/>
      <c r="C769" s="11"/>
      <c r="D769" s="11"/>
      <c r="E769" s="11"/>
      <c r="F769" s="11"/>
      <c r="G769" s="29">
        <f>$G767+$G768</f>
        <v>0</v>
      </c>
      <c r="H769" s="23"/>
      <c r="I769" s="25"/>
    </row>
    <row r="770" spans="1:9" x14ac:dyDescent="0.25">
      <c r="A770" s="29"/>
      <c r="B770" s="30"/>
      <c r="C770" s="11" t="s">
        <v>198</v>
      </c>
      <c r="D770" s="23"/>
      <c r="E770" s="23"/>
      <c r="F770" s="23"/>
      <c r="G770" s="66">
        <f>$N$3</f>
        <v>0</v>
      </c>
      <c r="H770" s="23"/>
      <c r="I770" s="25"/>
    </row>
    <row r="771" spans="1:9" x14ac:dyDescent="0.25">
      <c r="A771" s="31"/>
      <c r="B771" s="32"/>
      <c r="C771" s="65" t="str">
        <f>IF(AND($P$11 &lt;&gt;"",$P$11&lt;=$J756),$N$11&amp;" Degression",IF(AND($P$9 &lt;&gt;"",$P$9&lt;=$J756),$N$9&amp;" Degression",""))</f>
        <v/>
      </c>
      <c r="D771" s="33"/>
      <c r="E771" s="33"/>
      <c r="F771" s="33"/>
      <c r="G771" s="68">
        <f>IF(AND($P$11 &lt;&gt;"",$P$11&lt;=$J756),IF(OR($G767=0,$N$3=0),0,$N$3*$G769/100-20*$N$3*$G769/10000),IF(AND($P$9 &lt;&gt;"",$P$9&lt;=$J756),IF(OR($G767=0,$N$3=0),0,$N$3*$G769/100-10*$N$3*$G769/10000),IF(OR($G767=0,$N$3=0),0,$N$3*$G769/100)))</f>
        <v>0</v>
      </c>
      <c r="H771" s="23"/>
      <c r="I771" s="25"/>
    </row>
    <row r="772" spans="1:9" ht="15.75" thickBot="1" x14ac:dyDescent="0.3">
      <c r="A772" s="38"/>
      <c r="B772" s="38"/>
      <c r="C772" s="95" t="str">
        <f>IF($G771&lt;=$I757,"Förderung","Förderung, jedoch höchstens lt. Bescheid "&amp; $I757&amp;"€")</f>
        <v>Förderung</v>
      </c>
      <c r="D772" s="95"/>
      <c r="E772" s="95"/>
      <c r="F772" s="23"/>
      <c r="G772" s="38">
        <f>IF($G771&lt;=$I757,$G771, $I757)</f>
        <v>0</v>
      </c>
      <c r="H772" s="23"/>
      <c r="I772" s="86"/>
    </row>
    <row r="773" spans="1:9" x14ac:dyDescent="0.25">
      <c r="A773" s="34"/>
      <c r="B773" s="34"/>
      <c r="C773" s="35"/>
      <c r="D773" s="35"/>
      <c r="E773" s="23"/>
      <c r="F773" s="23"/>
      <c r="G773" s="104" t="s">
        <v>197</v>
      </c>
      <c r="H773" s="105"/>
      <c r="I773" s="36" t="s">
        <v>181</v>
      </c>
    </row>
    <row r="774" spans="1:9" x14ac:dyDescent="0.25">
      <c r="A774" s="24"/>
      <c r="B774" s="23"/>
      <c r="C774" s="23"/>
      <c r="D774" s="23"/>
      <c r="E774" s="23"/>
      <c r="F774" s="23"/>
      <c r="G774" s="106" t="s">
        <v>196</v>
      </c>
      <c r="H774" s="107"/>
      <c r="I774" s="37" t="str">
        <f>J756&amp;". Rate ausgezahlt"</f>
        <v>36. Rate ausgezahlt</v>
      </c>
    </row>
    <row r="775" spans="1:9" x14ac:dyDescent="0.25">
      <c r="A775" s="38"/>
      <c r="B775" s="38"/>
      <c r="C775" s="95"/>
      <c r="D775" s="95"/>
      <c r="E775" s="95"/>
      <c r="F775" s="34"/>
      <c r="G775" s="108">
        <f>IF($G771&lt;=$I757,$G771, $I757)</f>
        <v>0</v>
      </c>
      <c r="H775" s="109"/>
      <c r="I775" s="43">
        <f>IF($N$5&gt;J756,$I757,0)</f>
        <v>0</v>
      </c>
    </row>
    <row r="776" spans="1:9" ht="15.75" thickBot="1" x14ac:dyDescent="0.3">
      <c r="A776" s="40"/>
      <c r="B776" s="40"/>
      <c r="C776" s="40"/>
      <c r="D776" s="40"/>
      <c r="E776" s="40"/>
      <c r="F776" s="40"/>
      <c r="G776" s="39"/>
      <c r="H776" s="40"/>
      <c r="I776" s="41"/>
    </row>
  </sheetData>
  <sheetProtection sheet="1" selectLockedCells="1"/>
  <mergeCells count="193">
    <mergeCell ref="C772:E772"/>
    <mergeCell ref="G773:H773"/>
    <mergeCell ref="G774:H774"/>
    <mergeCell ref="C775:E775"/>
    <mergeCell ref="G775:H775"/>
    <mergeCell ref="C751:E751"/>
    <mergeCell ref="G752:H752"/>
    <mergeCell ref="G753:H753"/>
    <mergeCell ref="C754:E754"/>
    <mergeCell ref="G754:H754"/>
    <mergeCell ref="C730:E730"/>
    <mergeCell ref="G731:H731"/>
    <mergeCell ref="G732:H732"/>
    <mergeCell ref="C733:E733"/>
    <mergeCell ref="G733:H733"/>
    <mergeCell ref="C709:E709"/>
    <mergeCell ref="G710:H710"/>
    <mergeCell ref="G711:H711"/>
    <mergeCell ref="C712:E712"/>
    <mergeCell ref="G712:H712"/>
    <mergeCell ref="C688:E688"/>
    <mergeCell ref="G689:H689"/>
    <mergeCell ref="G690:H690"/>
    <mergeCell ref="C691:E691"/>
    <mergeCell ref="G691:H691"/>
    <mergeCell ref="C667:E667"/>
    <mergeCell ref="G668:H668"/>
    <mergeCell ref="G669:H669"/>
    <mergeCell ref="C670:E670"/>
    <mergeCell ref="G670:H670"/>
    <mergeCell ref="C646:E646"/>
    <mergeCell ref="G647:H647"/>
    <mergeCell ref="G648:H648"/>
    <mergeCell ref="C649:E649"/>
    <mergeCell ref="G649:H649"/>
    <mergeCell ref="C625:E625"/>
    <mergeCell ref="G626:H626"/>
    <mergeCell ref="G627:H627"/>
    <mergeCell ref="C628:E628"/>
    <mergeCell ref="G628:H628"/>
    <mergeCell ref="C604:E604"/>
    <mergeCell ref="G605:H605"/>
    <mergeCell ref="G606:H606"/>
    <mergeCell ref="C607:E607"/>
    <mergeCell ref="G607:H607"/>
    <mergeCell ref="C583:E583"/>
    <mergeCell ref="G584:H584"/>
    <mergeCell ref="G585:H585"/>
    <mergeCell ref="C586:E586"/>
    <mergeCell ref="G586:H586"/>
    <mergeCell ref="C562:E562"/>
    <mergeCell ref="G563:H563"/>
    <mergeCell ref="G564:H564"/>
    <mergeCell ref="C565:E565"/>
    <mergeCell ref="G565:H565"/>
    <mergeCell ref="C541:E541"/>
    <mergeCell ref="G542:H542"/>
    <mergeCell ref="G543:H543"/>
    <mergeCell ref="C544:E544"/>
    <mergeCell ref="G544:H544"/>
    <mergeCell ref="C520:E520"/>
    <mergeCell ref="G521:H521"/>
    <mergeCell ref="G522:H522"/>
    <mergeCell ref="C523:E523"/>
    <mergeCell ref="G523:H523"/>
    <mergeCell ref="C499:E499"/>
    <mergeCell ref="G500:H500"/>
    <mergeCell ref="G501:H501"/>
    <mergeCell ref="C502:E502"/>
    <mergeCell ref="G502:H502"/>
    <mergeCell ref="C478:E478"/>
    <mergeCell ref="G479:H479"/>
    <mergeCell ref="G480:H480"/>
    <mergeCell ref="C481:E481"/>
    <mergeCell ref="G481:H481"/>
    <mergeCell ref="C457:E457"/>
    <mergeCell ref="G458:H458"/>
    <mergeCell ref="G459:H459"/>
    <mergeCell ref="C460:E460"/>
    <mergeCell ref="G460:H460"/>
    <mergeCell ref="C436:E436"/>
    <mergeCell ref="G437:H437"/>
    <mergeCell ref="G438:H438"/>
    <mergeCell ref="C439:E439"/>
    <mergeCell ref="G439:H439"/>
    <mergeCell ref="C415:E415"/>
    <mergeCell ref="G416:H416"/>
    <mergeCell ref="G417:H417"/>
    <mergeCell ref="C418:E418"/>
    <mergeCell ref="G418:H418"/>
    <mergeCell ref="C394:E394"/>
    <mergeCell ref="G395:H395"/>
    <mergeCell ref="G396:H396"/>
    <mergeCell ref="C397:E397"/>
    <mergeCell ref="G397:H397"/>
    <mergeCell ref="C373:E373"/>
    <mergeCell ref="G374:H374"/>
    <mergeCell ref="G375:H375"/>
    <mergeCell ref="C376:E376"/>
    <mergeCell ref="G376:H376"/>
    <mergeCell ref="G353:H353"/>
    <mergeCell ref="G354:H354"/>
    <mergeCell ref="C355:E355"/>
    <mergeCell ref="G355:H355"/>
    <mergeCell ref="C331:E331"/>
    <mergeCell ref="G332:H332"/>
    <mergeCell ref="G333:H333"/>
    <mergeCell ref="C334:E334"/>
    <mergeCell ref="G334:H334"/>
    <mergeCell ref="G312:H312"/>
    <mergeCell ref="C313:E313"/>
    <mergeCell ref="G313:H313"/>
    <mergeCell ref="C289:E289"/>
    <mergeCell ref="G290:H290"/>
    <mergeCell ref="G291:H291"/>
    <mergeCell ref="C292:E292"/>
    <mergeCell ref="G292:H292"/>
    <mergeCell ref="C352:E352"/>
    <mergeCell ref="C271:E271"/>
    <mergeCell ref="G271:H271"/>
    <mergeCell ref="G248:H248"/>
    <mergeCell ref="G249:H249"/>
    <mergeCell ref="C250:E250"/>
    <mergeCell ref="G250:H250"/>
    <mergeCell ref="C268:E268"/>
    <mergeCell ref="C310:E310"/>
    <mergeCell ref="G311:H311"/>
    <mergeCell ref="C205:E205"/>
    <mergeCell ref="G164:H164"/>
    <mergeCell ref="G165:H165"/>
    <mergeCell ref="G269:H269"/>
    <mergeCell ref="G270:H270"/>
    <mergeCell ref="G227:H227"/>
    <mergeCell ref="G228:H228"/>
    <mergeCell ref="C229:E229"/>
    <mergeCell ref="G229:H229"/>
    <mergeCell ref="C247:E247"/>
    <mergeCell ref="G206:H206"/>
    <mergeCell ref="G207:H207"/>
    <mergeCell ref="C208:E208"/>
    <mergeCell ref="G208:H208"/>
    <mergeCell ref="C226:E226"/>
    <mergeCell ref="C166:E166"/>
    <mergeCell ref="G166:H166"/>
    <mergeCell ref="C184:E184"/>
    <mergeCell ref="G101:H101"/>
    <mergeCell ref="G102:H102"/>
    <mergeCell ref="G103:H103"/>
    <mergeCell ref="C121:E121"/>
    <mergeCell ref="C124:E124"/>
    <mergeCell ref="C142:E142"/>
    <mergeCell ref="G185:H185"/>
    <mergeCell ref="G186:H186"/>
    <mergeCell ref="C187:E187"/>
    <mergeCell ref="G187:H187"/>
    <mergeCell ref="C145:E145"/>
    <mergeCell ref="C163:E163"/>
    <mergeCell ref="C103:E103"/>
    <mergeCell ref="K2:Q2"/>
    <mergeCell ref="D14:E14"/>
    <mergeCell ref="E16:I18"/>
    <mergeCell ref="K3:L3"/>
    <mergeCell ref="K5:L5"/>
    <mergeCell ref="C58:E58"/>
    <mergeCell ref="G59:H59"/>
    <mergeCell ref="G60:H60"/>
    <mergeCell ref="C61:E61"/>
    <mergeCell ref="G61:H61"/>
    <mergeCell ref="G143:H143"/>
    <mergeCell ref="G144:H144"/>
    <mergeCell ref="G145:H145"/>
    <mergeCell ref="C79:E79"/>
    <mergeCell ref="G80:H80"/>
    <mergeCell ref="G81:H81"/>
    <mergeCell ref="G82:H82"/>
    <mergeCell ref="C82:E82"/>
    <mergeCell ref="G122:H122"/>
    <mergeCell ref="G123:H123"/>
    <mergeCell ref="G124:H124"/>
    <mergeCell ref="C100:E100"/>
    <mergeCell ref="B4:G4"/>
    <mergeCell ref="B5:G5"/>
    <mergeCell ref="B6:G6"/>
    <mergeCell ref="B8:G8"/>
    <mergeCell ref="B9:G9"/>
    <mergeCell ref="A1:I1"/>
    <mergeCell ref="A2:I2"/>
    <mergeCell ref="C40:E40"/>
    <mergeCell ref="A18:B18"/>
    <mergeCell ref="G38:H38"/>
    <mergeCell ref="G39:H39"/>
    <mergeCell ref="G40:H40"/>
    <mergeCell ref="C37:E37"/>
  </mergeCells>
  <conditionalFormatting sqref="N7">
    <cfRule type="cellIs" dxfId="294" priority="404" operator="equal">
      <formula>0</formula>
    </cfRule>
  </conditionalFormatting>
  <conditionalFormatting sqref="P7">
    <cfRule type="cellIs" dxfId="293" priority="403" operator="equal">
      <formula>0</formula>
    </cfRule>
  </conditionalFormatting>
  <conditionalFormatting sqref="N3">
    <cfRule type="cellIs" dxfId="292" priority="402" operator="equal">
      <formula>0</formula>
    </cfRule>
  </conditionalFormatting>
  <conditionalFormatting sqref="N5">
    <cfRule type="cellIs" dxfId="291" priority="401" operator="equal">
      <formula>0</formula>
    </cfRule>
  </conditionalFormatting>
  <conditionalFormatting sqref="P13">
    <cfRule type="cellIs" dxfId="290" priority="400" operator="equal">
      <formula>0</formula>
    </cfRule>
  </conditionalFormatting>
  <conditionalFormatting sqref="E23">
    <cfRule type="cellIs" dxfId="289" priority="394" operator="equal">
      <formula>0</formula>
    </cfRule>
  </conditionalFormatting>
  <conditionalFormatting sqref="A26">
    <cfRule type="cellIs" dxfId="288" priority="392" operator="equal">
      <formula>0</formula>
    </cfRule>
  </conditionalFormatting>
  <conditionalFormatting sqref="A18:C18">
    <cfRule type="expression" dxfId="287" priority="333">
      <formula>$C$18&gt;=0</formula>
    </cfRule>
    <cfRule type="expression" dxfId="286" priority="334">
      <formula>$C$18&lt;0</formula>
    </cfRule>
  </conditionalFormatting>
  <conditionalFormatting sqref="A30">
    <cfRule type="cellIs" dxfId="285" priority="318" operator="equal">
      <formula>0</formula>
    </cfRule>
  </conditionalFormatting>
  <conditionalFormatting sqref="E44">
    <cfRule type="cellIs" dxfId="284" priority="315" operator="equal">
      <formula>0</formula>
    </cfRule>
  </conditionalFormatting>
  <conditionalFormatting sqref="A51">
    <cfRule type="cellIs" dxfId="283" priority="312" operator="equal">
      <formula>0</formula>
    </cfRule>
  </conditionalFormatting>
  <conditionalFormatting sqref="E65">
    <cfRule type="cellIs" dxfId="282" priority="310" operator="equal">
      <formula>0</formula>
    </cfRule>
  </conditionalFormatting>
  <conditionalFormatting sqref="A72">
    <cfRule type="cellIs" dxfId="281" priority="308" operator="equal">
      <formula>0</formula>
    </cfRule>
  </conditionalFormatting>
  <conditionalFormatting sqref="E86">
    <cfRule type="cellIs" dxfId="280" priority="306" operator="equal">
      <formula>0</formula>
    </cfRule>
  </conditionalFormatting>
  <conditionalFormatting sqref="A93">
    <cfRule type="cellIs" dxfId="279" priority="304" operator="equal">
      <formula>0</formula>
    </cfRule>
  </conditionalFormatting>
  <conditionalFormatting sqref="E107">
    <cfRule type="cellIs" dxfId="278" priority="302" operator="equal">
      <formula>0</formula>
    </cfRule>
  </conditionalFormatting>
  <conditionalFormatting sqref="A114">
    <cfRule type="cellIs" dxfId="277" priority="300" operator="equal">
      <formula>0</formula>
    </cfRule>
  </conditionalFormatting>
  <conditionalFormatting sqref="E128">
    <cfRule type="cellIs" dxfId="276" priority="298" operator="equal">
      <formula>0</formula>
    </cfRule>
  </conditionalFormatting>
  <conditionalFormatting sqref="A135">
    <cfRule type="cellIs" dxfId="275" priority="296" operator="equal">
      <formula>0</formula>
    </cfRule>
  </conditionalFormatting>
  <conditionalFormatting sqref="E149">
    <cfRule type="cellIs" dxfId="274" priority="294" operator="equal">
      <formula>0</formula>
    </cfRule>
  </conditionalFormatting>
  <conditionalFormatting sqref="A156">
    <cfRule type="cellIs" dxfId="273" priority="292" operator="equal">
      <formula>0</formula>
    </cfRule>
  </conditionalFormatting>
  <conditionalFormatting sqref="E170">
    <cfRule type="cellIs" dxfId="272" priority="290" operator="equal">
      <formula>0</formula>
    </cfRule>
  </conditionalFormatting>
  <conditionalFormatting sqref="A177">
    <cfRule type="cellIs" dxfId="271" priority="288" operator="equal">
      <formula>0</formula>
    </cfRule>
  </conditionalFormatting>
  <conditionalFormatting sqref="E191">
    <cfRule type="cellIs" dxfId="270" priority="286" operator="equal">
      <formula>0</formula>
    </cfRule>
  </conditionalFormatting>
  <conditionalFormatting sqref="A198">
    <cfRule type="cellIs" dxfId="269" priority="284" operator="equal">
      <formula>0</formula>
    </cfRule>
  </conditionalFormatting>
  <conditionalFormatting sqref="E212">
    <cfRule type="cellIs" dxfId="268" priority="282" operator="equal">
      <formula>0</formula>
    </cfRule>
  </conditionalFormatting>
  <conditionalFormatting sqref="A219">
    <cfRule type="cellIs" dxfId="267" priority="280" operator="equal">
      <formula>0</formula>
    </cfRule>
  </conditionalFormatting>
  <conditionalFormatting sqref="E233">
    <cfRule type="cellIs" dxfId="266" priority="278" operator="equal">
      <formula>0</formula>
    </cfRule>
  </conditionalFormatting>
  <conditionalFormatting sqref="A240">
    <cfRule type="cellIs" dxfId="265" priority="276" operator="equal">
      <formula>0</formula>
    </cfRule>
  </conditionalFormatting>
  <conditionalFormatting sqref="E254">
    <cfRule type="cellIs" dxfId="264" priority="274" operator="equal">
      <formula>0</formula>
    </cfRule>
  </conditionalFormatting>
  <conditionalFormatting sqref="A261">
    <cfRule type="cellIs" dxfId="263" priority="272" operator="equal">
      <formula>0</formula>
    </cfRule>
  </conditionalFormatting>
  <conditionalFormatting sqref="A42:I62">
    <cfRule type="expression" dxfId="262" priority="254">
      <formula>$N$5&lt;2</formula>
    </cfRule>
  </conditionalFormatting>
  <conditionalFormatting sqref="A63:I83">
    <cfRule type="expression" dxfId="261" priority="233">
      <formula>$N$5&lt;3</formula>
    </cfRule>
  </conditionalFormatting>
  <conditionalFormatting sqref="A84:I104">
    <cfRule type="expression" dxfId="260" priority="232">
      <formula>$N$5&lt;4</formula>
    </cfRule>
  </conditionalFormatting>
  <conditionalFormatting sqref="A105:I125">
    <cfRule type="expression" dxfId="259" priority="231">
      <formula>$N$5&lt;5</formula>
    </cfRule>
  </conditionalFormatting>
  <conditionalFormatting sqref="A126:I146">
    <cfRule type="expression" dxfId="258" priority="230">
      <formula>$N$5&lt;6</formula>
    </cfRule>
  </conditionalFormatting>
  <conditionalFormatting sqref="A147:I167">
    <cfRule type="expression" dxfId="257" priority="229">
      <formula>$N$5&lt;7</formula>
    </cfRule>
  </conditionalFormatting>
  <conditionalFormatting sqref="A168:I188">
    <cfRule type="expression" dxfId="256" priority="228">
      <formula>$N$5&lt;8</formula>
    </cfRule>
  </conditionalFormatting>
  <conditionalFormatting sqref="A189:I209">
    <cfRule type="expression" dxfId="255" priority="227">
      <formula>$N$5&lt;8</formula>
    </cfRule>
  </conditionalFormatting>
  <conditionalFormatting sqref="A210:I230">
    <cfRule type="expression" dxfId="254" priority="226">
      <formula>$N$5&lt;10</formula>
    </cfRule>
  </conditionalFormatting>
  <conditionalFormatting sqref="A231:I251">
    <cfRule type="expression" dxfId="253" priority="225">
      <formula>$N$5&lt;11</formula>
    </cfRule>
  </conditionalFormatting>
  <conditionalFormatting sqref="A252:I272">
    <cfRule type="expression" dxfId="252" priority="224">
      <formula>$N$5&lt;12</formula>
    </cfRule>
  </conditionalFormatting>
  <conditionalFormatting sqref="G23">
    <cfRule type="cellIs" dxfId="251" priority="259" operator="equal">
      <formula>0</formula>
    </cfRule>
  </conditionalFormatting>
  <conditionalFormatting sqref="G23">
    <cfRule type="expression" dxfId="250" priority="258">
      <formula>$N$5&lt;2</formula>
    </cfRule>
  </conditionalFormatting>
  <conditionalFormatting sqref="G44">
    <cfRule type="cellIs" dxfId="249" priority="270" operator="equal">
      <formula>0</formula>
    </cfRule>
  </conditionalFormatting>
  <conditionalFormatting sqref="G44">
    <cfRule type="expression" dxfId="248" priority="255">
      <formula>$N$5&lt;2</formula>
    </cfRule>
  </conditionalFormatting>
  <conditionalFormatting sqref="G65">
    <cfRule type="cellIs" dxfId="247" priority="269" operator="equal">
      <formula>0</formula>
    </cfRule>
  </conditionalFormatting>
  <conditionalFormatting sqref="G65">
    <cfRule type="expression" dxfId="246" priority="253">
      <formula>$N$5&lt;2</formula>
    </cfRule>
  </conditionalFormatting>
  <conditionalFormatting sqref="G86">
    <cfRule type="cellIs" dxfId="245" priority="268" operator="equal">
      <formula>0</formula>
    </cfRule>
  </conditionalFormatting>
  <conditionalFormatting sqref="G86">
    <cfRule type="expression" dxfId="244" priority="251">
      <formula>$N$5&lt;2</formula>
    </cfRule>
  </conditionalFormatting>
  <conditionalFormatting sqref="G107">
    <cfRule type="cellIs" dxfId="243" priority="267" operator="equal">
      <formula>0</formula>
    </cfRule>
  </conditionalFormatting>
  <conditionalFormatting sqref="G107">
    <cfRule type="expression" dxfId="242" priority="249">
      <formula>$N$5&lt;2</formula>
    </cfRule>
  </conditionalFormatting>
  <conditionalFormatting sqref="G128">
    <cfRule type="cellIs" dxfId="241" priority="266" operator="equal">
      <formula>0</formula>
    </cfRule>
  </conditionalFormatting>
  <conditionalFormatting sqref="G128">
    <cfRule type="expression" dxfId="240" priority="247">
      <formula>$N$5&lt;2</formula>
    </cfRule>
  </conditionalFormatting>
  <conditionalFormatting sqref="G149">
    <cfRule type="cellIs" dxfId="239" priority="265" operator="equal">
      <formula>0</formula>
    </cfRule>
  </conditionalFormatting>
  <conditionalFormatting sqref="G149">
    <cfRule type="expression" dxfId="238" priority="245">
      <formula>$N$5&lt;2</formula>
    </cfRule>
  </conditionalFormatting>
  <conditionalFormatting sqref="G170">
    <cfRule type="cellIs" dxfId="237" priority="264" operator="equal">
      <formula>0</formula>
    </cfRule>
  </conditionalFormatting>
  <conditionalFormatting sqref="G170">
    <cfRule type="expression" dxfId="236" priority="243">
      <formula>$N$5&lt;2</formula>
    </cfRule>
  </conditionalFormatting>
  <conditionalFormatting sqref="G191">
    <cfRule type="cellIs" dxfId="235" priority="263" operator="equal">
      <formula>0</formula>
    </cfRule>
  </conditionalFormatting>
  <conditionalFormatting sqref="G191">
    <cfRule type="expression" dxfId="234" priority="241">
      <formula>$N$5&lt;2</formula>
    </cfRule>
  </conditionalFormatting>
  <conditionalFormatting sqref="G212">
    <cfRule type="cellIs" dxfId="233" priority="262" operator="equal">
      <formula>0</formula>
    </cfRule>
  </conditionalFormatting>
  <conditionalFormatting sqref="G212">
    <cfRule type="expression" dxfId="232" priority="239">
      <formula>$N$5&lt;2</formula>
    </cfRule>
  </conditionalFormatting>
  <conditionalFormatting sqref="G233">
    <cfRule type="cellIs" dxfId="231" priority="261" operator="equal">
      <formula>0</formula>
    </cfRule>
  </conditionalFormatting>
  <conditionalFormatting sqref="G233">
    <cfRule type="expression" dxfId="230" priority="237">
      <formula>$N$5&lt;2</formula>
    </cfRule>
  </conditionalFormatting>
  <conditionalFormatting sqref="G254">
    <cfRule type="cellIs" dxfId="229" priority="260" operator="equal">
      <formula>0</formula>
    </cfRule>
  </conditionalFormatting>
  <conditionalFormatting sqref="G254">
    <cfRule type="expression" dxfId="228" priority="235">
      <formula>$N$5&lt;2</formula>
    </cfRule>
  </conditionalFormatting>
  <conditionalFormatting sqref="E68">
    <cfRule type="expression" dxfId="227" priority="252">
      <formula>$N$5&lt;2</formula>
    </cfRule>
  </conditionalFormatting>
  <conditionalFormatting sqref="E89">
    <cfRule type="expression" dxfId="226" priority="250">
      <formula>$N$5&lt;2</formula>
    </cfRule>
  </conditionalFormatting>
  <conditionalFormatting sqref="E110">
    <cfRule type="expression" dxfId="225" priority="248">
      <formula>$N$5&lt;2</formula>
    </cfRule>
  </conditionalFormatting>
  <conditionalFormatting sqref="E131">
    <cfRule type="expression" dxfId="224" priority="246">
      <formula>$N$5&lt;2</formula>
    </cfRule>
  </conditionalFormatting>
  <conditionalFormatting sqref="E152">
    <cfRule type="expression" dxfId="223" priority="244">
      <formula>$N$5&lt;2</formula>
    </cfRule>
  </conditionalFormatting>
  <conditionalFormatting sqref="E173">
    <cfRule type="expression" dxfId="222" priority="242">
      <formula>$N$5&lt;2</formula>
    </cfRule>
  </conditionalFormatting>
  <conditionalFormatting sqref="E194">
    <cfRule type="expression" dxfId="221" priority="240">
      <formula>$N$5&lt;2</formula>
    </cfRule>
  </conditionalFormatting>
  <conditionalFormatting sqref="E215">
    <cfRule type="expression" dxfId="220" priority="238">
      <formula>$N$5&lt;2</formula>
    </cfRule>
  </conditionalFormatting>
  <conditionalFormatting sqref="E236">
    <cfRule type="expression" dxfId="219" priority="236">
      <formula>$N$5&lt;2</formula>
    </cfRule>
  </conditionalFormatting>
  <conditionalFormatting sqref="E257">
    <cfRule type="expression" dxfId="218" priority="234">
      <formula>$N$5&lt;2</formula>
    </cfRule>
  </conditionalFormatting>
  <conditionalFormatting sqref="E275">
    <cfRule type="cellIs" dxfId="217" priority="223" operator="equal">
      <formula>0</formula>
    </cfRule>
  </conditionalFormatting>
  <conditionalFormatting sqref="A282">
    <cfRule type="cellIs" dxfId="216" priority="222" operator="equal">
      <formula>0</formula>
    </cfRule>
  </conditionalFormatting>
  <conditionalFormatting sqref="A273:I293">
    <cfRule type="expression" dxfId="215" priority="218">
      <formula>$N$5&lt;13</formula>
    </cfRule>
  </conditionalFormatting>
  <conditionalFormatting sqref="G275">
    <cfRule type="cellIs" dxfId="214" priority="221" operator="equal">
      <formula>0</formula>
    </cfRule>
  </conditionalFormatting>
  <conditionalFormatting sqref="G275">
    <cfRule type="expression" dxfId="213" priority="220">
      <formula>$N$5&lt;2</formula>
    </cfRule>
  </conditionalFormatting>
  <conditionalFormatting sqref="E278">
    <cfRule type="expression" dxfId="212" priority="219">
      <formula>$N$5&lt;2</formula>
    </cfRule>
  </conditionalFormatting>
  <conditionalFormatting sqref="E296">
    <cfRule type="cellIs" dxfId="211" priority="217" operator="equal">
      <formula>0</formula>
    </cfRule>
  </conditionalFormatting>
  <conditionalFormatting sqref="A303">
    <cfRule type="cellIs" dxfId="210" priority="216" operator="equal">
      <formula>0</formula>
    </cfRule>
  </conditionalFormatting>
  <conditionalFormatting sqref="A294:I308 A311:I314 A310:H310 A309:B309 H309:I309">
    <cfRule type="expression" dxfId="209" priority="212">
      <formula>$N$5&lt;14</formula>
    </cfRule>
  </conditionalFormatting>
  <conditionalFormatting sqref="G296">
    <cfRule type="cellIs" dxfId="208" priority="215" operator="equal">
      <formula>0</formula>
    </cfRule>
  </conditionalFormatting>
  <conditionalFormatting sqref="G296">
    <cfRule type="expression" dxfId="207" priority="214">
      <formula>$N$5&lt;2</formula>
    </cfRule>
  </conditionalFormatting>
  <conditionalFormatting sqref="E299">
    <cfRule type="expression" dxfId="206" priority="213">
      <formula>$N$5&lt;2</formula>
    </cfRule>
  </conditionalFormatting>
  <conditionalFormatting sqref="E317">
    <cfRule type="cellIs" dxfId="205" priority="211" operator="equal">
      <formula>0</formula>
    </cfRule>
  </conditionalFormatting>
  <conditionalFormatting sqref="A324">
    <cfRule type="cellIs" dxfId="204" priority="210" operator="equal">
      <formula>0</formula>
    </cfRule>
  </conditionalFormatting>
  <conditionalFormatting sqref="A315:I329 A332:I335 A331:H331 A330:B330 H330:I330">
    <cfRule type="expression" dxfId="203" priority="206">
      <formula>$N$5&lt;15</formula>
    </cfRule>
  </conditionalFormatting>
  <conditionalFormatting sqref="G317">
    <cfRule type="cellIs" dxfId="202" priority="209" operator="equal">
      <formula>0</formula>
    </cfRule>
  </conditionalFormatting>
  <conditionalFormatting sqref="G317">
    <cfRule type="expression" dxfId="201" priority="208">
      <formula>$N$5&lt;2</formula>
    </cfRule>
  </conditionalFormatting>
  <conditionalFormatting sqref="E320">
    <cfRule type="expression" dxfId="200" priority="207">
      <formula>$N$5&lt;2</formula>
    </cfRule>
  </conditionalFormatting>
  <conditionalFormatting sqref="E338">
    <cfRule type="cellIs" dxfId="199" priority="205" operator="equal">
      <formula>0</formula>
    </cfRule>
  </conditionalFormatting>
  <conditionalFormatting sqref="A345">
    <cfRule type="cellIs" dxfId="198" priority="204" operator="equal">
      <formula>0</formula>
    </cfRule>
  </conditionalFormatting>
  <conditionalFormatting sqref="A336:I350 A353:I356 A352:H352 A351:B351 H351:I351">
    <cfRule type="expression" dxfId="197" priority="200">
      <formula>$N$5&lt;16</formula>
    </cfRule>
  </conditionalFormatting>
  <conditionalFormatting sqref="G338">
    <cfRule type="cellIs" dxfId="196" priority="203" operator="equal">
      <formula>0</formula>
    </cfRule>
  </conditionalFormatting>
  <conditionalFormatting sqref="G338">
    <cfRule type="expression" dxfId="195" priority="202">
      <formula>$N$5&lt;2</formula>
    </cfRule>
  </conditionalFormatting>
  <conditionalFormatting sqref="E341">
    <cfRule type="expression" dxfId="194" priority="201">
      <formula>$N$5&lt;2</formula>
    </cfRule>
  </conditionalFormatting>
  <conditionalFormatting sqref="E359">
    <cfRule type="cellIs" dxfId="193" priority="199" operator="equal">
      <formula>0</formula>
    </cfRule>
  </conditionalFormatting>
  <conditionalFormatting sqref="A366">
    <cfRule type="cellIs" dxfId="192" priority="198" operator="equal">
      <formula>0</formula>
    </cfRule>
  </conditionalFormatting>
  <conditionalFormatting sqref="A357:I371 A374:I377 A373:H373 A372:B372 H372:I372">
    <cfRule type="expression" dxfId="191" priority="194">
      <formula>$N$5&lt;17</formula>
    </cfRule>
  </conditionalFormatting>
  <conditionalFormatting sqref="G359">
    <cfRule type="cellIs" dxfId="190" priority="197" operator="equal">
      <formula>0</formula>
    </cfRule>
  </conditionalFormatting>
  <conditionalFormatting sqref="G359">
    <cfRule type="expression" dxfId="189" priority="196">
      <formula>$N$5&lt;2</formula>
    </cfRule>
  </conditionalFormatting>
  <conditionalFormatting sqref="E362">
    <cfRule type="expression" dxfId="188" priority="195">
      <formula>$N$5&lt;2</formula>
    </cfRule>
  </conditionalFormatting>
  <conditionalFormatting sqref="E380">
    <cfRule type="cellIs" dxfId="187" priority="193" operator="equal">
      <formula>0</formula>
    </cfRule>
  </conditionalFormatting>
  <conditionalFormatting sqref="A387">
    <cfRule type="cellIs" dxfId="186" priority="192" operator="equal">
      <formula>0</formula>
    </cfRule>
  </conditionalFormatting>
  <conditionalFormatting sqref="A378:I392 A395:I398 A394:H394 A393:B393 H393:I393">
    <cfRule type="expression" dxfId="185" priority="188">
      <formula>$N$5&lt;18</formula>
    </cfRule>
  </conditionalFormatting>
  <conditionalFormatting sqref="G380">
    <cfRule type="cellIs" dxfId="184" priority="191" operator="equal">
      <formula>0</formula>
    </cfRule>
  </conditionalFormatting>
  <conditionalFormatting sqref="G380">
    <cfRule type="expression" dxfId="183" priority="190">
      <formula>$N$5&lt;2</formula>
    </cfRule>
  </conditionalFormatting>
  <conditionalFormatting sqref="E383">
    <cfRule type="expression" dxfId="182" priority="189">
      <formula>$N$5&lt;2</formula>
    </cfRule>
  </conditionalFormatting>
  <conditionalFormatting sqref="E401">
    <cfRule type="cellIs" dxfId="181" priority="187" operator="equal">
      <formula>0</formula>
    </cfRule>
  </conditionalFormatting>
  <conditionalFormatting sqref="A408">
    <cfRule type="cellIs" dxfId="180" priority="186" operator="equal">
      <formula>0</formula>
    </cfRule>
  </conditionalFormatting>
  <conditionalFormatting sqref="A399:I413 A416:I419 A415:H415 A414:B414 H414:I414">
    <cfRule type="expression" dxfId="179" priority="182">
      <formula>$N$5&lt;19</formula>
    </cfRule>
  </conditionalFormatting>
  <conditionalFormatting sqref="G401">
    <cfRule type="cellIs" dxfId="178" priority="185" operator="equal">
      <formula>0</formula>
    </cfRule>
  </conditionalFormatting>
  <conditionalFormatting sqref="G401">
    <cfRule type="expression" dxfId="177" priority="184">
      <formula>$N$5&lt;2</formula>
    </cfRule>
  </conditionalFormatting>
  <conditionalFormatting sqref="E404">
    <cfRule type="expression" dxfId="176" priority="183">
      <formula>$N$5&lt;2</formula>
    </cfRule>
  </conditionalFormatting>
  <conditionalFormatting sqref="E422">
    <cfRule type="cellIs" dxfId="175" priority="181" operator="equal">
      <formula>0</formula>
    </cfRule>
  </conditionalFormatting>
  <conditionalFormatting sqref="A429">
    <cfRule type="cellIs" dxfId="174" priority="180" operator="equal">
      <formula>0</formula>
    </cfRule>
  </conditionalFormatting>
  <conditionalFormatting sqref="A420:I434 A437:I440 A436:H436 A435:B435 H435:I435">
    <cfRule type="expression" dxfId="173" priority="176">
      <formula>$N$5&lt;20</formula>
    </cfRule>
  </conditionalFormatting>
  <conditionalFormatting sqref="G422">
    <cfRule type="cellIs" dxfId="172" priority="179" operator="equal">
      <formula>0</formula>
    </cfRule>
  </conditionalFormatting>
  <conditionalFormatting sqref="G422">
    <cfRule type="expression" dxfId="171" priority="178">
      <formula>$N$5&lt;2</formula>
    </cfRule>
  </conditionalFormatting>
  <conditionalFormatting sqref="E425">
    <cfRule type="expression" dxfId="170" priority="177">
      <formula>$N$5&lt;2</formula>
    </cfRule>
  </conditionalFormatting>
  <conditionalFormatting sqref="E443">
    <cfRule type="cellIs" dxfId="169" priority="175" operator="equal">
      <formula>0</formula>
    </cfRule>
  </conditionalFormatting>
  <conditionalFormatting sqref="A450">
    <cfRule type="cellIs" dxfId="168" priority="174" operator="equal">
      <formula>0</formula>
    </cfRule>
  </conditionalFormatting>
  <conditionalFormatting sqref="A441:I455 A458:I461 A457:H457 A456:B456 H456:I456">
    <cfRule type="expression" dxfId="167" priority="170">
      <formula>$N$5&lt;21</formula>
    </cfRule>
  </conditionalFormatting>
  <conditionalFormatting sqref="G443">
    <cfRule type="cellIs" dxfId="166" priority="173" operator="equal">
      <formula>0</formula>
    </cfRule>
  </conditionalFormatting>
  <conditionalFormatting sqref="G443">
    <cfRule type="expression" dxfId="165" priority="172">
      <formula>$N$5&lt;2</formula>
    </cfRule>
  </conditionalFormatting>
  <conditionalFormatting sqref="E446">
    <cfRule type="expression" dxfId="164" priority="171">
      <formula>$N$5&lt;2</formula>
    </cfRule>
  </conditionalFormatting>
  <conditionalFormatting sqref="E464">
    <cfRule type="cellIs" dxfId="163" priority="169" operator="equal">
      <formula>0</formula>
    </cfRule>
  </conditionalFormatting>
  <conditionalFormatting sqref="A471">
    <cfRule type="cellIs" dxfId="162" priority="168" operator="equal">
      <formula>0</formula>
    </cfRule>
  </conditionalFormatting>
  <conditionalFormatting sqref="A462:I476 A479:I482 A478:H478 A477:B477 H477:I477">
    <cfRule type="expression" dxfId="161" priority="164">
      <formula>$N$5&lt;22</formula>
    </cfRule>
  </conditionalFormatting>
  <conditionalFormatting sqref="G464">
    <cfRule type="cellIs" dxfId="160" priority="167" operator="equal">
      <formula>0</formula>
    </cfRule>
  </conditionalFormatting>
  <conditionalFormatting sqref="G464">
    <cfRule type="expression" dxfId="159" priority="166">
      <formula>$N$5&lt;2</formula>
    </cfRule>
  </conditionalFormatting>
  <conditionalFormatting sqref="E467">
    <cfRule type="expression" dxfId="158" priority="165">
      <formula>$N$5&lt;2</formula>
    </cfRule>
  </conditionalFormatting>
  <conditionalFormatting sqref="E485">
    <cfRule type="cellIs" dxfId="157" priority="163" operator="equal">
      <formula>0</formula>
    </cfRule>
  </conditionalFormatting>
  <conditionalFormatting sqref="A492">
    <cfRule type="cellIs" dxfId="156" priority="162" operator="equal">
      <formula>0</formula>
    </cfRule>
  </conditionalFormatting>
  <conditionalFormatting sqref="A483:I497 A500:I503 A499:H499 A498:B498 H498:I498">
    <cfRule type="expression" dxfId="155" priority="158">
      <formula>$N$5&lt;23</formula>
    </cfRule>
  </conditionalFormatting>
  <conditionalFormatting sqref="G485">
    <cfRule type="cellIs" dxfId="154" priority="161" operator="equal">
      <formula>0</formula>
    </cfRule>
  </conditionalFormatting>
  <conditionalFormatting sqref="G485">
    <cfRule type="expression" dxfId="153" priority="160">
      <formula>$N$5&lt;2</formula>
    </cfRule>
  </conditionalFormatting>
  <conditionalFormatting sqref="E488">
    <cfRule type="expression" dxfId="152" priority="159">
      <formula>$N$5&lt;2</formula>
    </cfRule>
  </conditionalFormatting>
  <conditionalFormatting sqref="E506">
    <cfRule type="cellIs" dxfId="151" priority="157" operator="equal">
      <formula>0</formula>
    </cfRule>
  </conditionalFormatting>
  <conditionalFormatting sqref="A513">
    <cfRule type="cellIs" dxfId="150" priority="156" operator="equal">
      <formula>0</formula>
    </cfRule>
  </conditionalFormatting>
  <conditionalFormatting sqref="A504:I518 A521:I524 A520:H520 A519:B519 H519:I519">
    <cfRule type="expression" dxfId="149" priority="152">
      <formula>$N$5&lt;24</formula>
    </cfRule>
  </conditionalFormatting>
  <conditionalFormatting sqref="G506">
    <cfRule type="cellIs" dxfId="148" priority="155" operator="equal">
      <formula>0</formula>
    </cfRule>
  </conditionalFormatting>
  <conditionalFormatting sqref="G506">
    <cfRule type="expression" dxfId="147" priority="154">
      <formula>$N$5&lt;2</formula>
    </cfRule>
  </conditionalFormatting>
  <conditionalFormatting sqref="E509">
    <cfRule type="expression" dxfId="146" priority="153">
      <formula>$N$5&lt;2</formula>
    </cfRule>
  </conditionalFormatting>
  <conditionalFormatting sqref="E527">
    <cfRule type="cellIs" dxfId="145" priority="151" operator="equal">
      <formula>0</formula>
    </cfRule>
  </conditionalFormatting>
  <conditionalFormatting sqref="A534">
    <cfRule type="cellIs" dxfId="144" priority="150" operator="equal">
      <formula>0</formula>
    </cfRule>
  </conditionalFormatting>
  <conditionalFormatting sqref="A525:I539 A542:I545 A541:H541 A540:B540 H540:I540 D540:F540">
    <cfRule type="expression" dxfId="143" priority="146">
      <formula>$N$5&lt;25</formula>
    </cfRule>
  </conditionalFormatting>
  <conditionalFormatting sqref="G527">
    <cfRule type="cellIs" dxfId="142" priority="149" operator="equal">
      <formula>0</formula>
    </cfRule>
  </conditionalFormatting>
  <conditionalFormatting sqref="G527">
    <cfRule type="expression" dxfId="141" priority="148">
      <formula>$N$5&lt;2</formula>
    </cfRule>
  </conditionalFormatting>
  <conditionalFormatting sqref="E530">
    <cfRule type="expression" dxfId="140" priority="147">
      <formula>$N$5&lt;2</formula>
    </cfRule>
  </conditionalFormatting>
  <conditionalFormatting sqref="E548">
    <cfRule type="cellIs" dxfId="139" priority="145" operator="equal">
      <formula>0</formula>
    </cfRule>
  </conditionalFormatting>
  <conditionalFormatting sqref="A555">
    <cfRule type="cellIs" dxfId="138" priority="144" operator="equal">
      <formula>0</formula>
    </cfRule>
  </conditionalFormatting>
  <conditionalFormatting sqref="A546:I560 A563:I566 A562:H562 A561:B561 H561:I561">
    <cfRule type="expression" dxfId="137" priority="140">
      <formula>$N$5&lt;26</formula>
    </cfRule>
  </conditionalFormatting>
  <conditionalFormatting sqref="G548">
    <cfRule type="cellIs" dxfId="136" priority="143" operator="equal">
      <formula>0</formula>
    </cfRule>
  </conditionalFormatting>
  <conditionalFormatting sqref="G548">
    <cfRule type="expression" dxfId="135" priority="142">
      <formula>$N$5&lt;2</formula>
    </cfRule>
  </conditionalFormatting>
  <conditionalFormatting sqref="E551">
    <cfRule type="expression" dxfId="134" priority="141">
      <formula>$N$5&lt;2</formula>
    </cfRule>
  </conditionalFormatting>
  <conditionalFormatting sqref="E569">
    <cfRule type="cellIs" dxfId="133" priority="139" operator="equal">
      <formula>0</formula>
    </cfRule>
  </conditionalFormatting>
  <conditionalFormatting sqref="A576">
    <cfRule type="cellIs" dxfId="132" priority="138" operator="equal">
      <formula>0</formula>
    </cfRule>
  </conditionalFormatting>
  <conditionalFormatting sqref="A567:I581 A584:I587 A583:H583 A582:B582 H582:I582">
    <cfRule type="expression" dxfId="131" priority="134">
      <formula>$N$5&lt;27</formula>
    </cfRule>
  </conditionalFormatting>
  <conditionalFormatting sqref="G569">
    <cfRule type="cellIs" dxfId="130" priority="137" operator="equal">
      <formula>0</formula>
    </cfRule>
  </conditionalFormatting>
  <conditionalFormatting sqref="G569">
    <cfRule type="expression" dxfId="129" priority="136">
      <formula>$N$5&lt;2</formula>
    </cfRule>
  </conditionalFormatting>
  <conditionalFormatting sqref="E572">
    <cfRule type="expression" dxfId="128" priority="135">
      <formula>$N$5&lt;2</formula>
    </cfRule>
  </conditionalFormatting>
  <conditionalFormatting sqref="E590">
    <cfRule type="cellIs" dxfId="127" priority="133" operator="equal">
      <formula>0</formula>
    </cfRule>
  </conditionalFormatting>
  <conditionalFormatting sqref="A597">
    <cfRule type="cellIs" dxfId="126" priority="132" operator="equal">
      <formula>0</formula>
    </cfRule>
  </conditionalFormatting>
  <conditionalFormatting sqref="A588:I602 A605:I608 A604:H604 A603:B603 H603:I603">
    <cfRule type="expression" dxfId="125" priority="128">
      <formula>$N$5&lt;28</formula>
    </cfRule>
  </conditionalFormatting>
  <conditionalFormatting sqref="G590">
    <cfRule type="cellIs" dxfId="124" priority="131" operator="equal">
      <formula>0</formula>
    </cfRule>
  </conditionalFormatting>
  <conditionalFormatting sqref="G590">
    <cfRule type="expression" dxfId="123" priority="130">
      <formula>$N$5&lt;2</formula>
    </cfRule>
  </conditionalFormatting>
  <conditionalFormatting sqref="E593">
    <cfRule type="expression" dxfId="122" priority="129">
      <formula>$N$5&lt;2</formula>
    </cfRule>
  </conditionalFormatting>
  <conditionalFormatting sqref="E611">
    <cfRule type="cellIs" dxfId="121" priority="127" operator="equal">
      <formula>0</formula>
    </cfRule>
  </conditionalFormatting>
  <conditionalFormatting sqref="A618">
    <cfRule type="cellIs" dxfId="120" priority="126" operator="equal">
      <formula>0</formula>
    </cfRule>
  </conditionalFormatting>
  <conditionalFormatting sqref="A609:I623 A626:I629 A625:H625 A624:B624 H624:I624">
    <cfRule type="expression" dxfId="119" priority="122">
      <formula>$N$5&lt;29</formula>
    </cfRule>
  </conditionalFormatting>
  <conditionalFormatting sqref="G611">
    <cfRule type="cellIs" dxfId="118" priority="125" operator="equal">
      <formula>0</formula>
    </cfRule>
  </conditionalFormatting>
  <conditionalFormatting sqref="G611">
    <cfRule type="expression" dxfId="117" priority="124">
      <formula>$N$5&lt;2</formula>
    </cfRule>
  </conditionalFormatting>
  <conditionalFormatting sqref="E614">
    <cfRule type="expression" dxfId="116" priority="123">
      <formula>$N$5&lt;2</formula>
    </cfRule>
  </conditionalFormatting>
  <conditionalFormatting sqref="E632">
    <cfRule type="cellIs" dxfId="115" priority="121" operator="equal">
      <formula>0</formula>
    </cfRule>
  </conditionalFormatting>
  <conditionalFormatting sqref="A639">
    <cfRule type="cellIs" dxfId="114" priority="120" operator="equal">
      <formula>0</formula>
    </cfRule>
  </conditionalFormatting>
  <conditionalFormatting sqref="A630:I644 A647:I650 A646:H646 A645:B645 H645:I645">
    <cfRule type="expression" dxfId="113" priority="116">
      <formula>$N$5&lt;30</formula>
    </cfRule>
  </conditionalFormatting>
  <conditionalFormatting sqref="G632">
    <cfRule type="cellIs" dxfId="112" priority="119" operator="equal">
      <formula>0</formula>
    </cfRule>
  </conditionalFormatting>
  <conditionalFormatting sqref="G632">
    <cfRule type="expression" dxfId="111" priority="118">
      <formula>$N$5&lt;2</formula>
    </cfRule>
  </conditionalFormatting>
  <conditionalFormatting sqref="E635">
    <cfRule type="expression" dxfId="110" priority="117">
      <formula>$N$5&lt;2</formula>
    </cfRule>
  </conditionalFormatting>
  <conditionalFormatting sqref="E653">
    <cfRule type="cellIs" dxfId="109" priority="115" operator="equal">
      <formula>0</formula>
    </cfRule>
  </conditionalFormatting>
  <conditionalFormatting sqref="A660">
    <cfRule type="cellIs" dxfId="108" priority="114" operator="equal">
      <formula>0</formula>
    </cfRule>
  </conditionalFormatting>
  <conditionalFormatting sqref="A651:I665 A668:I671 A667:H667 A666:B666 H666:I666">
    <cfRule type="expression" dxfId="107" priority="110">
      <formula>$N$5&lt;31</formula>
    </cfRule>
  </conditionalFormatting>
  <conditionalFormatting sqref="G653">
    <cfRule type="cellIs" dxfId="106" priority="113" operator="equal">
      <formula>0</formula>
    </cfRule>
  </conditionalFormatting>
  <conditionalFormatting sqref="G653">
    <cfRule type="expression" dxfId="105" priority="112">
      <formula>$N$5&lt;2</formula>
    </cfRule>
  </conditionalFormatting>
  <conditionalFormatting sqref="E656">
    <cfRule type="expression" dxfId="104" priority="111">
      <formula>$N$5&lt;2</formula>
    </cfRule>
  </conditionalFormatting>
  <conditionalFormatting sqref="E674">
    <cfRule type="cellIs" dxfId="103" priority="109" operator="equal">
      <formula>0</formula>
    </cfRule>
  </conditionalFormatting>
  <conditionalFormatting sqref="A681">
    <cfRule type="cellIs" dxfId="102" priority="108" operator="equal">
      <formula>0</formula>
    </cfRule>
  </conditionalFormatting>
  <conditionalFormatting sqref="A672:I686 A689:I692 A688:H688 A687:B687 H687:I687">
    <cfRule type="expression" dxfId="101" priority="104">
      <formula>$N$5&lt;32</formula>
    </cfRule>
  </conditionalFormatting>
  <conditionalFormatting sqref="G674">
    <cfRule type="cellIs" dxfId="100" priority="107" operator="equal">
      <formula>0</formula>
    </cfRule>
  </conditionalFormatting>
  <conditionalFormatting sqref="G674">
    <cfRule type="expression" dxfId="99" priority="106">
      <formula>$N$5&lt;2</formula>
    </cfRule>
  </conditionalFormatting>
  <conditionalFormatting sqref="E677">
    <cfRule type="expression" dxfId="98" priority="105">
      <formula>$N$5&lt;2</formula>
    </cfRule>
  </conditionalFormatting>
  <conditionalFormatting sqref="E695">
    <cfRule type="cellIs" dxfId="97" priority="103" operator="equal">
      <formula>0</formula>
    </cfRule>
  </conditionalFormatting>
  <conditionalFormatting sqref="A702">
    <cfRule type="cellIs" dxfId="96" priority="102" operator="equal">
      <formula>0</formula>
    </cfRule>
  </conditionalFormatting>
  <conditionalFormatting sqref="A693:I707 A710:I713 A709:H709 A708:B708 H708:I708">
    <cfRule type="expression" dxfId="95" priority="98">
      <formula>$N$5&lt;33</formula>
    </cfRule>
  </conditionalFormatting>
  <conditionalFormatting sqref="G695">
    <cfRule type="cellIs" dxfId="94" priority="101" operator="equal">
      <formula>0</formula>
    </cfRule>
  </conditionalFormatting>
  <conditionalFormatting sqref="G695">
    <cfRule type="expression" dxfId="93" priority="100">
      <formula>$N$5&lt;2</formula>
    </cfRule>
  </conditionalFormatting>
  <conditionalFormatting sqref="E698">
    <cfRule type="expression" dxfId="92" priority="99">
      <formula>$N$5&lt;2</formula>
    </cfRule>
  </conditionalFormatting>
  <conditionalFormatting sqref="E716">
    <cfRule type="cellIs" dxfId="91" priority="97" operator="equal">
      <formula>0</formula>
    </cfRule>
  </conditionalFormatting>
  <conditionalFormatting sqref="A723">
    <cfRule type="cellIs" dxfId="90" priority="96" operator="equal">
      <formula>0</formula>
    </cfRule>
  </conditionalFormatting>
  <conditionalFormatting sqref="A714:I728 A731:I734 A730:H730 A729:B729 H729:I729">
    <cfRule type="expression" dxfId="89" priority="92">
      <formula>$N$5&lt;34</formula>
    </cfRule>
  </conditionalFormatting>
  <conditionalFormatting sqref="G716">
    <cfRule type="cellIs" dxfId="88" priority="95" operator="equal">
      <formula>0</formula>
    </cfRule>
  </conditionalFormatting>
  <conditionalFormatting sqref="G716">
    <cfRule type="expression" dxfId="87" priority="94">
      <formula>$N$5&lt;2</formula>
    </cfRule>
  </conditionalFormatting>
  <conditionalFormatting sqref="E719">
    <cfRule type="expression" dxfId="86" priority="93">
      <formula>$N$5&lt;2</formula>
    </cfRule>
  </conditionalFormatting>
  <conditionalFormatting sqref="E737">
    <cfRule type="cellIs" dxfId="85" priority="91" operator="equal">
      <formula>0</formula>
    </cfRule>
  </conditionalFormatting>
  <conditionalFormatting sqref="A744">
    <cfRule type="cellIs" dxfId="84" priority="90" operator="equal">
      <formula>0</formula>
    </cfRule>
  </conditionalFormatting>
  <conditionalFormatting sqref="A735:I749 A752:I755 A751:H751 A750:B750 H750:I750">
    <cfRule type="expression" dxfId="83" priority="86">
      <formula>$N$5&lt;35</formula>
    </cfRule>
  </conditionalFormatting>
  <conditionalFormatting sqref="G737">
    <cfRule type="cellIs" dxfId="82" priority="89" operator="equal">
      <formula>0</formula>
    </cfRule>
  </conditionalFormatting>
  <conditionalFormatting sqref="G737">
    <cfRule type="expression" dxfId="81" priority="88">
      <formula>$N$5&lt;2</formula>
    </cfRule>
  </conditionalFormatting>
  <conditionalFormatting sqref="E740">
    <cfRule type="expression" dxfId="80" priority="87">
      <formula>$N$5&lt;2</formula>
    </cfRule>
  </conditionalFormatting>
  <conditionalFormatting sqref="E758">
    <cfRule type="cellIs" dxfId="79" priority="85" operator="equal">
      <formula>0</formula>
    </cfRule>
  </conditionalFormatting>
  <conditionalFormatting sqref="A765">
    <cfRule type="cellIs" dxfId="78" priority="84" operator="equal">
      <formula>0</formula>
    </cfRule>
  </conditionalFormatting>
  <conditionalFormatting sqref="A756:I770 A773:I776 A772:H772 A771:B771 H771:I771">
    <cfRule type="expression" dxfId="77" priority="80">
      <formula>$N$5&lt;36</formula>
    </cfRule>
  </conditionalFormatting>
  <conditionalFormatting sqref="G758">
    <cfRule type="cellIs" dxfId="76" priority="83" operator="equal">
      <formula>0</formula>
    </cfRule>
  </conditionalFormatting>
  <conditionalFormatting sqref="G758">
    <cfRule type="expression" dxfId="75" priority="82">
      <formula>$N$5&lt;2</formula>
    </cfRule>
  </conditionalFormatting>
  <conditionalFormatting sqref="E761">
    <cfRule type="expression" dxfId="74" priority="81">
      <formula>$N$5&lt;2</formula>
    </cfRule>
  </conditionalFormatting>
  <conditionalFormatting sqref="I541">
    <cfRule type="expression" dxfId="73" priority="76">
      <formula>$N$5&lt;13</formula>
    </cfRule>
  </conditionalFormatting>
  <conditionalFormatting sqref="I310">
    <cfRule type="expression" dxfId="72" priority="75">
      <formula>$N$5&lt;13</formula>
    </cfRule>
  </conditionalFormatting>
  <conditionalFormatting sqref="I331">
    <cfRule type="expression" dxfId="71" priority="74">
      <formula>$N$5&lt;13</formula>
    </cfRule>
  </conditionalFormatting>
  <conditionalFormatting sqref="I352">
    <cfRule type="expression" dxfId="70" priority="73">
      <formula>$N$5&lt;13</formula>
    </cfRule>
  </conditionalFormatting>
  <conditionalFormatting sqref="I373">
    <cfRule type="expression" dxfId="69" priority="72">
      <formula>$N$5&lt;13</formula>
    </cfRule>
  </conditionalFormatting>
  <conditionalFormatting sqref="I394">
    <cfRule type="expression" dxfId="68" priority="71">
      <formula>$N$5&lt;13</formula>
    </cfRule>
  </conditionalFormatting>
  <conditionalFormatting sqref="I415">
    <cfRule type="expression" dxfId="67" priority="70">
      <formula>$N$5&lt;13</formula>
    </cfRule>
  </conditionalFormatting>
  <conditionalFormatting sqref="I436">
    <cfRule type="expression" dxfId="66" priority="69">
      <formula>$N$5&lt;13</formula>
    </cfRule>
  </conditionalFormatting>
  <conditionalFormatting sqref="I457">
    <cfRule type="expression" dxfId="65" priority="68">
      <formula>$N$5&lt;13</formula>
    </cfRule>
  </conditionalFormatting>
  <conditionalFormatting sqref="I478">
    <cfRule type="expression" dxfId="64" priority="67">
      <formula>$N$5&lt;13</formula>
    </cfRule>
  </conditionalFormatting>
  <conditionalFormatting sqref="I499">
    <cfRule type="expression" dxfId="63" priority="66">
      <formula>$N$5&lt;13</formula>
    </cfRule>
  </conditionalFormatting>
  <conditionalFormatting sqref="I520">
    <cfRule type="expression" dxfId="62" priority="65">
      <formula>$N$5&lt;13</formula>
    </cfRule>
  </conditionalFormatting>
  <conditionalFormatting sqref="I562">
    <cfRule type="expression" dxfId="61" priority="64">
      <formula>$N$5&lt;13</formula>
    </cfRule>
  </conditionalFormatting>
  <conditionalFormatting sqref="I583">
    <cfRule type="expression" dxfId="60" priority="63">
      <formula>$N$5&lt;13</formula>
    </cfRule>
  </conditionalFormatting>
  <conditionalFormatting sqref="I604">
    <cfRule type="expression" dxfId="59" priority="62">
      <formula>$N$5&lt;13</formula>
    </cfRule>
  </conditionalFormatting>
  <conditionalFormatting sqref="I625">
    <cfRule type="expression" dxfId="58" priority="61">
      <formula>$N$5&lt;13</formula>
    </cfRule>
  </conditionalFormatting>
  <conditionalFormatting sqref="I646">
    <cfRule type="expression" dxfId="57" priority="60">
      <formula>$N$5&lt;13</formula>
    </cfRule>
  </conditionalFormatting>
  <conditionalFormatting sqref="I667">
    <cfRule type="expression" dxfId="56" priority="59">
      <formula>$N$5&lt;13</formula>
    </cfRule>
  </conditionalFormatting>
  <conditionalFormatting sqref="I688">
    <cfRule type="expression" dxfId="55" priority="58">
      <formula>$N$5&lt;13</formula>
    </cfRule>
  </conditionalFormatting>
  <conditionalFormatting sqref="I709">
    <cfRule type="expression" dxfId="54" priority="57">
      <formula>$N$5&lt;13</formula>
    </cfRule>
  </conditionalFormatting>
  <conditionalFormatting sqref="I730">
    <cfRule type="expression" dxfId="53" priority="56">
      <formula>$N$5&lt;13</formula>
    </cfRule>
  </conditionalFormatting>
  <conditionalFormatting sqref="I751">
    <cfRule type="expression" dxfId="52" priority="55">
      <formula>$N$5&lt;13</formula>
    </cfRule>
  </conditionalFormatting>
  <conditionalFormatting sqref="I772">
    <cfRule type="expression" dxfId="51" priority="54">
      <formula>$N$5&lt;13</formula>
    </cfRule>
  </conditionalFormatting>
  <conditionalFormatting sqref="G540">
    <cfRule type="expression" dxfId="50" priority="52">
      <formula>$N$5&lt;13</formula>
    </cfRule>
  </conditionalFormatting>
  <conditionalFormatting sqref="D309:G309">
    <cfRule type="expression" dxfId="49" priority="50">
      <formula>$N$5&lt;13</formula>
    </cfRule>
  </conditionalFormatting>
  <conditionalFormatting sqref="D330:G330">
    <cfRule type="expression" dxfId="48" priority="49">
      <formula>$N$5&lt;13</formula>
    </cfRule>
  </conditionalFormatting>
  <conditionalFormatting sqref="D351:G351">
    <cfRule type="expression" dxfId="47" priority="48">
      <formula>$N$5&lt;13</formula>
    </cfRule>
  </conditionalFormatting>
  <conditionalFormatting sqref="D372:G372">
    <cfRule type="expression" dxfId="46" priority="47">
      <formula>$N$5&lt;13</formula>
    </cfRule>
  </conditionalFormatting>
  <conditionalFormatting sqref="D393:G393">
    <cfRule type="expression" dxfId="45" priority="46">
      <formula>$N$5&lt;13</formula>
    </cfRule>
  </conditionalFormatting>
  <conditionalFormatting sqref="D414:G414">
    <cfRule type="expression" dxfId="44" priority="45">
      <formula>$N$5&lt;13</formula>
    </cfRule>
  </conditionalFormatting>
  <conditionalFormatting sqref="D435:G435">
    <cfRule type="expression" dxfId="43" priority="44">
      <formula>$N$5&lt;13</formula>
    </cfRule>
  </conditionalFormatting>
  <conditionalFormatting sqref="D456:G456">
    <cfRule type="expression" dxfId="42" priority="43">
      <formula>$N$5&lt;13</formula>
    </cfRule>
  </conditionalFormatting>
  <conditionalFormatting sqref="D477:G477">
    <cfRule type="expression" dxfId="41" priority="42">
      <formula>$N$5&lt;13</formula>
    </cfRule>
  </conditionalFormatting>
  <conditionalFormatting sqref="D498:G498">
    <cfRule type="expression" dxfId="40" priority="41">
      <formula>$N$5&lt;13</formula>
    </cfRule>
  </conditionalFormatting>
  <conditionalFormatting sqref="D519:G519">
    <cfRule type="expression" dxfId="39" priority="40">
      <formula>$N$5&lt;13</formula>
    </cfRule>
  </conditionalFormatting>
  <conditionalFormatting sqref="D561:G561">
    <cfRule type="expression" dxfId="38" priority="39">
      <formula>$N$5&lt;13</formula>
    </cfRule>
  </conditionalFormatting>
  <conditionalFormatting sqref="D582:G582">
    <cfRule type="expression" dxfId="37" priority="38">
      <formula>$N$5&lt;13</formula>
    </cfRule>
  </conditionalFormatting>
  <conditionalFormatting sqref="D603:G603">
    <cfRule type="expression" dxfId="36" priority="37">
      <formula>$N$5&lt;13</formula>
    </cfRule>
  </conditionalFormatting>
  <conditionalFormatting sqref="D624:G624">
    <cfRule type="expression" dxfId="35" priority="36">
      <formula>$N$5&lt;13</formula>
    </cfRule>
  </conditionalFormatting>
  <conditionalFormatting sqref="D645:G645">
    <cfRule type="expression" dxfId="34" priority="35">
      <formula>$N$5&lt;13</formula>
    </cfRule>
  </conditionalFormatting>
  <conditionalFormatting sqref="D666:G666">
    <cfRule type="expression" dxfId="33" priority="34">
      <formula>$N$5&lt;13</formula>
    </cfRule>
  </conditionalFormatting>
  <conditionalFormatting sqref="D687:G687">
    <cfRule type="expression" dxfId="32" priority="33">
      <formula>$N$5&lt;13</formula>
    </cfRule>
  </conditionalFormatting>
  <conditionalFormatting sqref="D708:G708">
    <cfRule type="expression" dxfId="31" priority="32">
      <formula>$N$5&lt;13</formula>
    </cfRule>
  </conditionalFormatting>
  <conditionalFormatting sqref="D729:G729">
    <cfRule type="expression" dxfId="30" priority="31">
      <formula>$N$5&lt;13</formula>
    </cfRule>
  </conditionalFormatting>
  <conditionalFormatting sqref="D750:G750">
    <cfRule type="expression" dxfId="29" priority="30">
      <formula>$N$5&lt;13</formula>
    </cfRule>
  </conditionalFormatting>
  <conditionalFormatting sqref="D771:G771">
    <cfRule type="expression" dxfId="28" priority="29">
      <formula>$N$5&lt;13</formula>
    </cfRule>
  </conditionalFormatting>
  <conditionalFormatting sqref="C309">
    <cfRule type="expression" dxfId="27" priority="28">
      <formula>$N$5&lt;13</formula>
    </cfRule>
  </conditionalFormatting>
  <conditionalFormatting sqref="C330">
    <cfRule type="expression" dxfId="26" priority="27">
      <formula>$N$5&lt;13</formula>
    </cfRule>
  </conditionalFormatting>
  <conditionalFormatting sqref="C351">
    <cfRule type="expression" dxfId="25" priority="26">
      <formula>$N$5&lt;13</formula>
    </cfRule>
  </conditionalFormatting>
  <conditionalFormatting sqref="C372">
    <cfRule type="expression" dxfId="24" priority="25">
      <formula>$N$5&lt;13</formula>
    </cfRule>
  </conditionalFormatting>
  <conditionalFormatting sqref="C393">
    <cfRule type="expression" dxfId="23" priority="24">
      <formula>$N$5&lt;13</formula>
    </cfRule>
  </conditionalFormatting>
  <conditionalFormatting sqref="C414">
    <cfRule type="expression" dxfId="22" priority="23">
      <formula>$N$5&lt;13</formula>
    </cfRule>
  </conditionalFormatting>
  <conditionalFormatting sqref="C435">
    <cfRule type="expression" dxfId="21" priority="22">
      <formula>$N$5&lt;13</formula>
    </cfRule>
  </conditionalFormatting>
  <conditionalFormatting sqref="C456">
    <cfRule type="expression" dxfId="20" priority="21">
      <formula>$N$5&lt;13</formula>
    </cfRule>
  </conditionalFormatting>
  <conditionalFormatting sqref="C477">
    <cfRule type="expression" dxfId="19" priority="20">
      <formula>$N$5&lt;13</formula>
    </cfRule>
  </conditionalFormatting>
  <conditionalFormatting sqref="C498">
    <cfRule type="expression" dxfId="18" priority="19">
      <formula>$N$5&lt;13</formula>
    </cfRule>
  </conditionalFormatting>
  <conditionalFormatting sqref="C519">
    <cfRule type="expression" dxfId="17" priority="18">
      <formula>$N$5&lt;13</formula>
    </cfRule>
  </conditionalFormatting>
  <conditionalFormatting sqref="C540">
    <cfRule type="expression" dxfId="16" priority="17">
      <formula>$N$5&lt;13</formula>
    </cfRule>
  </conditionalFormatting>
  <conditionalFormatting sqref="C561">
    <cfRule type="expression" dxfId="15" priority="16">
      <formula>$N$5&lt;13</formula>
    </cfRule>
  </conditionalFormatting>
  <conditionalFormatting sqref="C582">
    <cfRule type="expression" dxfId="14" priority="15">
      <formula>$N$5&lt;13</formula>
    </cfRule>
  </conditionalFormatting>
  <conditionalFormatting sqref="C603">
    <cfRule type="expression" dxfId="13" priority="14">
      <formula>$N$5&lt;13</formula>
    </cfRule>
  </conditionalFormatting>
  <conditionalFormatting sqref="C624">
    <cfRule type="expression" dxfId="12" priority="13">
      <formula>$N$5&lt;13</formula>
    </cfRule>
  </conditionalFormatting>
  <conditionalFormatting sqref="C645">
    <cfRule type="expression" dxfId="11" priority="12">
      <formula>$N$5&lt;13</formula>
    </cfRule>
  </conditionalFormatting>
  <conditionalFormatting sqref="C666">
    <cfRule type="expression" dxfId="10" priority="11">
      <formula>$N$5&lt;13</formula>
    </cfRule>
  </conditionalFormatting>
  <conditionalFormatting sqref="C687">
    <cfRule type="expression" dxfId="9" priority="10">
      <formula>$N$5&lt;13</formula>
    </cfRule>
  </conditionalFormatting>
  <conditionalFormatting sqref="C708">
    <cfRule type="expression" dxfId="8" priority="9">
      <formula>$N$5&lt;13</formula>
    </cfRule>
  </conditionalFormatting>
  <conditionalFormatting sqref="C729">
    <cfRule type="expression" dxfId="7" priority="8">
      <formula>$N$5&lt;13</formula>
    </cfRule>
  </conditionalFormatting>
  <conditionalFormatting sqref="C750">
    <cfRule type="expression" dxfId="6" priority="7">
      <formula>$N$5&lt;13</formula>
    </cfRule>
  </conditionalFormatting>
  <conditionalFormatting sqref="C771">
    <cfRule type="expression" dxfId="5" priority="6">
      <formula>$N$5&lt;13</formula>
    </cfRule>
  </conditionalFormatting>
  <conditionalFormatting sqref="P9">
    <cfRule type="expression" dxfId="4" priority="5">
      <formula>AND($N$9 &lt;&gt;"",$P$9="")</formula>
    </cfRule>
  </conditionalFormatting>
  <conditionalFormatting sqref="P11">
    <cfRule type="expression" dxfId="3" priority="4">
      <formula>AND($N$11&lt;&gt;"",$P$11="")</formula>
    </cfRule>
  </conditionalFormatting>
  <conditionalFormatting sqref="B4:G6">
    <cfRule type="cellIs" dxfId="2" priority="3" operator="equal">
      <formula>0</formula>
    </cfRule>
  </conditionalFormatting>
  <conditionalFormatting sqref="B8:G9">
    <cfRule type="cellIs" dxfId="1" priority="2" operator="equal">
      <formula>0</formula>
    </cfRule>
  </conditionalFormatting>
  <conditionalFormatting sqref="H3">
    <cfRule type="cellIs" dxfId="0" priority="1" operator="equal">
      <formula>0</formula>
    </cfRule>
  </conditionalFormatting>
  <dataValidations count="6">
    <dataValidation type="list" allowBlank="1" showInputMessage="1" showErrorMessage="1" sqref="N3" xr:uid="{00000000-0002-0000-0100-000000000000}">
      <formula1>$S$3:$S$8</formula1>
    </dataValidation>
    <dataValidation type="list" allowBlank="1" showInputMessage="1" showErrorMessage="1" sqref="N5" xr:uid="{00000000-0002-0000-0100-000001000000}">
      <formula1>$T$3:$T$38</formula1>
    </dataValidation>
    <dataValidation type="list" allowBlank="1" showInputMessage="1" showErrorMessage="1" sqref="N9" xr:uid="{00000000-0002-0000-0100-000002000000}">
      <formula1>$S$11</formula1>
    </dataValidation>
    <dataValidation type="list" allowBlank="1" showInputMessage="1" showErrorMessage="1" sqref="P9" xr:uid="{00000000-0002-0000-0100-000003000000}">
      <formula1>$T$15:$T$38</formula1>
    </dataValidation>
    <dataValidation type="list" allowBlank="1" showInputMessage="1" showErrorMessage="1" sqref="N11" xr:uid="{00000000-0002-0000-0100-000004000000}">
      <formula1>$S$15</formula1>
    </dataValidation>
    <dataValidation type="list" allowBlank="1" showInputMessage="1" showErrorMessage="1" sqref="P11" xr:uid="{00000000-0002-0000-0100-000005000000}">
      <formula1>$T$27:$T$38</formula1>
    </dataValidation>
  </dataValidations>
  <pageMargins left="0.59055118110236227" right="0.31496062992125984" top="0.19685039370078741" bottom="0.19685039370078741" header="0" footer="0"/>
  <pageSetup paperSize="9" scale="66" fitToHeight="0" orientation="portrait" r:id="rId1"/>
  <rowBreaks count="12" manualBreakCount="12">
    <brk id="62" max="8" man="1"/>
    <brk id="125" max="8" man="1"/>
    <brk id="188" max="8" man="1"/>
    <brk id="251" max="8" man="1"/>
    <brk id="314" max="8" man="1"/>
    <brk id="377" max="8" man="1"/>
    <brk id="440" max="8" man="1"/>
    <brk id="503" max="8" man="1"/>
    <brk id="566" max="8" man="1"/>
    <brk id="629" max="8" man="1"/>
    <brk id="692" max="8" man="1"/>
    <brk id="7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prosozial</vt:lpstr>
      <vt:lpstr>Tabelle1</vt:lpstr>
      <vt:lpstr>Tabelle1!Druckbereich</vt:lpstr>
    </vt:vector>
  </TitlesOfParts>
  <Company>Landkreis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Krebs, Katharina</dc:creator>
  <cp:lastModifiedBy>Krebs, Katharina</cp:lastModifiedBy>
  <cp:lastPrinted>2019-11-27T09:08:14Z</cp:lastPrinted>
  <dcterms:created xsi:type="dcterms:W3CDTF">2019-06-27T06:04:09Z</dcterms:created>
  <dcterms:modified xsi:type="dcterms:W3CDTF">2024-10-24T09:29:25Z</dcterms:modified>
</cp:coreProperties>
</file>