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uesters\AppData\Local\Temp\23\SWA6707c1150\"/>
    </mc:Choice>
  </mc:AlternateContent>
  <xr:revisionPtr revIDLastSave="0" documentId="13_ncr:1_{CA7D9B1F-2D66-4F4D-9C58-96427F4BF26A}" xr6:coauthVersionLast="36" xr6:coauthVersionMax="36" xr10:uidLastSave="{00000000-0000-0000-0000-000000000000}"/>
  <bookViews>
    <workbookView xWindow="120" yWindow="240" windowWidth="15480" windowHeight="11460" tabRatio="857" xr2:uid="{00000000-000D-0000-FFFF-FFFF00000000}"/>
  </bookViews>
  <sheets>
    <sheet name="Startseite" sheetId="11" r:id="rId1"/>
    <sheet name="Winterbrand" sheetId="5" r:id="rId2"/>
    <sheet name="Winterbrand kombiniert 1" sheetId="8" r:id="rId3"/>
    <sheet name="Winterbrand kombiniert 2" sheetId="9" r:id="rId4"/>
    <sheet name="Daten" sheetId="3" state="hidden" r:id="rId5"/>
  </sheets>
  <definedNames>
    <definedName name="Brennstoffart">Daten!$A$19:$H$33</definedName>
    <definedName name="Jahreswärmebbedarf">Daten!$A$52:$B$57</definedName>
    <definedName name="Jahreswärmebedarf">Daten!$A$52:$B$57</definedName>
    <definedName name="Texteingabe">Winterbrand!#REF!,Winterbrand!#REF!,Winterbrand!$C$11,Winterbrand!$C$13,Winterbrand!$C$14,Winterbrand!$C$23,Winterbrand!$D$31</definedName>
    <definedName name="Wohnflächen">Daten!$A$1:$B$16</definedName>
  </definedNames>
  <calcPr calcId="191029"/>
</workbook>
</file>

<file path=xl/calcChain.xml><?xml version="1.0" encoding="utf-8"?>
<calcChain xmlns="http://schemas.openxmlformats.org/spreadsheetml/2006/main">
  <c r="I21" i="3" l="1"/>
  <c r="I32" i="3"/>
  <c r="I31" i="3"/>
  <c r="I30" i="3"/>
  <c r="I29" i="3"/>
  <c r="I28" i="3"/>
  <c r="I27" i="3"/>
  <c r="I26" i="3"/>
  <c r="I23" i="3"/>
  <c r="I22" i="3"/>
  <c r="I20" i="3"/>
  <c r="C20" i="9" l="1"/>
  <c r="C28" i="9" l="1"/>
  <c r="C22" i="9"/>
  <c r="D29" i="3"/>
  <c r="D21" i="3"/>
  <c r="D25" i="3"/>
  <c r="C15" i="5"/>
  <c r="D32" i="3" l="1"/>
  <c r="D31" i="3"/>
  <c r="D30" i="3"/>
  <c r="D28" i="3"/>
  <c r="D27" i="3"/>
  <c r="D26" i="3"/>
  <c r="D24" i="3"/>
  <c r="D23" i="3"/>
  <c r="D22" i="3"/>
  <c r="D20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D23" i="5" l="1"/>
  <c r="D1" i="9" l="1"/>
  <c r="D18" i="9" l="1"/>
  <c r="D17" i="9"/>
  <c r="C15" i="9"/>
  <c r="D17" i="8"/>
  <c r="D18" i="8"/>
  <c r="C15" i="8"/>
  <c r="C26" i="8"/>
  <c r="C40" i="9"/>
  <c r="C38" i="8"/>
  <c r="C20" i="8"/>
  <c r="D1" i="8"/>
  <c r="D1" i="5"/>
  <c r="D12" i="9"/>
  <c r="D12" i="5"/>
  <c r="C16" i="5" s="1"/>
  <c r="D12" i="8"/>
  <c r="D24" i="8" s="1"/>
  <c r="C24" i="5" l="1"/>
  <c r="C25" i="5" s="1"/>
  <c r="D26" i="8"/>
  <c r="D40" i="9"/>
  <c r="C44" i="9"/>
  <c r="C26" i="5"/>
  <c r="C42" i="8"/>
  <c r="D28" i="9"/>
  <c r="D21" i="5"/>
  <c r="C30" i="8"/>
  <c r="C16" i="8"/>
  <c r="C27" i="8" s="1"/>
  <c r="D36" i="8"/>
  <c r="C16" i="9"/>
  <c r="D26" i="9"/>
  <c r="D38" i="9"/>
  <c r="D38" i="8"/>
  <c r="C32" i="9"/>
  <c r="C39" i="8" l="1"/>
  <c r="C30" i="9"/>
  <c r="C29" i="9"/>
  <c r="D34" i="9" s="1"/>
  <c r="D32" i="8"/>
  <c r="C40" i="8"/>
  <c r="D28" i="5"/>
  <c r="C31" i="9" l="1"/>
  <c r="B41" i="3" s="1"/>
  <c r="B42" i="3" s="1"/>
  <c r="C41" i="9" s="1"/>
  <c r="C43" i="9" s="1"/>
  <c r="C42" i="9"/>
  <c r="C29" i="8"/>
  <c r="C28" i="8"/>
  <c r="D44" i="8"/>
  <c r="D50" i="8" s="1"/>
  <c r="D52" i="8" s="1"/>
  <c r="D34" i="5"/>
  <c r="D36" i="5" s="1"/>
  <c r="C41" i="8"/>
  <c r="D46" i="9" l="1"/>
  <c r="D52" i="9" s="1"/>
  <c r="D5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Kammerzell</author>
  </authors>
  <commentList>
    <comment ref="A1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Modernisierungen beachten!</t>
        </r>
      </text>
    </comment>
    <comment ref="A14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ggf. Baumängel, durch-geführte Modernisierungen etc.
</t>
        </r>
      </text>
    </comment>
    <comment ref="A2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bitte eingeben
</t>
        </r>
        <r>
          <rPr>
            <sz val="8"/>
            <color indexed="81"/>
            <rFont val="Tahoma"/>
            <family val="2"/>
          </rPr>
          <t>1 = Holz Altkreis Göttingen
2= Holz Altkreis Osterode
3= Flüssiggas
4= Flüssiggas Hann. Münden
5= Steinkohle Altkreis Göttingen (ab 2020 nicht zugelassen)
6= Steinkohle Altkreis Osterode (ab 2020 nicht zugelassen)
7= Braunkohle Duderstadt
8= Braunkohle Altkreis Göttingen
9 = Braunkohle Hann. Münden
10 = Braunkohle Osterode
11 = Holzbriketts Altkreis Göttingen
12 = Holzbriketts Altkreis Osterode
13 = Holzpellets
14 = keine gültige Brennstoffart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Kammerzell</author>
    <author>Liese</author>
  </authors>
  <commentList>
    <comment ref="A1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Modernisierungen beachten!</t>
        </r>
      </text>
    </comment>
    <comment ref="A14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ggf. Baumängel, durch-geführte Modernisierungen etc.
</t>
        </r>
      </text>
    </comment>
    <comment ref="A1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 xml:space="preserve">bitte eingeben
</t>
        </r>
        <r>
          <rPr>
            <sz val="8"/>
            <color indexed="81"/>
            <rFont val="Tahoma"/>
            <family val="2"/>
          </rPr>
          <t xml:space="preserve">
1 = Holz Altkreis Göttingen
2= Holz Altkreis Osterode
3= Flüssiggas
4= Flüssiggas Hann. Münden
5= Steinkohle Altkreis Göttingen
6= Steinkohle Altkreis Osterode
7= Braunkohle Duderstadt
8= Braunkohle Altkreis Göttingen
9 = Braunkohle Hann. Münden
10 = Braunkohle Osterode
11 = Holzbriketts Altkreis Göttingen
12 = Holzbriketts Altkreis Osterode
13 = Holzpellets
14 = keine gültige Brennstoffart</t>
        </r>
      </text>
    </comment>
    <comment ref="A18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bitte eingeben
</t>
        </r>
        <r>
          <rPr>
            <sz val="8"/>
            <color indexed="81"/>
            <rFont val="Tahoma"/>
            <family val="2"/>
          </rPr>
          <t xml:space="preserve">
1 = Holz Altkreis Göttingen
2= Holz Altkreis Osterode
3= Flüssiggas
4= Flüssiggas Hann. Münden
5= Steinkohle Altkreis Göttingen
6= Steinkohle Altkreis Osterode
7= Braunkohle Duderstadt
8= Braunkohle Altkreis Göttingen
9 = Braunkohle Hann. Münden
10 = Braunkohle Osterode
11 = Holzbriketts Altkreis Göttingen
12 = Holzbriketts Altkreis Osterode
13 = Holzpellets
14 = keine gültige Brennstoffart</t>
        </r>
      </text>
    </comment>
    <comment ref="A1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bitte Anteil Brennstoffart in Prozent eingeben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Kammerzell</author>
    <author>Liese</author>
  </authors>
  <commentList>
    <comment ref="A1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Modernisierungen beachten!</t>
        </r>
      </text>
    </comment>
    <comment ref="A14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ggf. Baumängel, durch-geführte Modernisierungen etc.
</t>
        </r>
      </text>
    </comment>
    <comment ref="A17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bitte eingeben
</t>
        </r>
        <r>
          <rPr>
            <sz val="8"/>
            <color indexed="81"/>
            <rFont val="Tahoma"/>
            <family val="2"/>
          </rPr>
          <t xml:space="preserve">
1 = Holz Altkreis Göttingen
2= Holz Altkreis Osterode
3= Flüssiggas
4= Flüssiggas Hann. Münden
5= Steinkohle Altkreis Göttingen
6= Steinkohle Altkreis Osterode
7= Braunkohle Duderstadt
8= Braunkohle Altkreis Göttingen
9 = Braunkohle Hann. Münden
10 = Braunkohle Osterode
11 = Holzbriketts Altkreis Göttingen
12 = Holzbriketts Altkreis Osterode
13 = Holzpellets
14 = keine gültige Brennstoffart</t>
        </r>
      </text>
    </comment>
    <comment ref="A1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bitte eingeben
</t>
        </r>
        <r>
          <rPr>
            <sz val="8"/>
            <color indexed="81"/>
            <rFont val="Tahoma"/>
            <family val="2"/>
          </rPr>
          <t xml:space="preserve">
1 = Holz Altkreis Göttingen
2= Holz Altkreis Osterode
3= Flüssiggas
4= Flüssiggas Hann. Münden
5= Steinkohle Altkreis Göttingen
6= Steinkohle Altkreis Osterode
7= Braunkohle Duderstadt
8= Braunkohle Altkreis Göttingen
9 = Braunkohle Hann. Münden
10 = Braunkohle Osterode
11 = Holzbriketts Altkreis Göttingen
12 = Holzbriketts Altkreis Osterode
13 = Holzpellets
14 = keine gültige Brennstoffart</t>
        </r>
      </text>
    </comment>
    <comment ref="A19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bitte beantragte Menge eingeben: 
</t>
        </r>
        <r>
          <rPr>
            <sz val="8"/>
            <color indexed="81"/>
            <rFont val="Tahoma"/>
            <family val="2"/>
          </rPr>
          <t>bei Holz in Schüttraummetern; bei den übrigen Brennstoffarten in kg bzw. l</t>
        </r>
      </text>
    </comment>
    <comment ref="A21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 xml:space="preserve">bitte beantragte Menge eingeben: 
</t>
        </r>
        <r>
          <rPr>
            <sz val="8"/>
            <color indexed="81"/>
            <rFont val="Tahoma"/>
            <family val="2"/>
          </rPr>
          <t xml:space="preserve">bei Holz in Schüttraummetern; bei den übrigen Brennstoffarten in kg bzw. l
</t>
        </r>
      </text>
    </comment>
  </commentList>
</comments>
</file>

<file path=xl/sharedStrings.xml><?xml version="1.0" encoding="utf-8"?>
<sst xmlns="http://schemas.openxmlformats.org/spreadsheetml/2006/main" count="207" uniqueCount="99">
  <si>
    <t>(Die Gelb unterlegten Felder sind auszufüllen!!)</t>
  </si>
  <si>
    <t>angemessene Wohnfläche</t>
  </si>
  <si>
    <t>Baujahr der Wohnung</t>
  </si>
  <si>
    <t xml:space="preserve">Begründung bei Abweichen von dem tatsächlichen
Baujahr </t>
  </si>
  <si>
    <t>zu berücksichtigende angemessene Wohnfläche</t>
  </si>
  <si>
    <t>Anzahl BG-/HG-/WG-Mitglieder</t>
  </si>
  <si>
    <t>Flüssiggas</t>
  </si>
  <si>
    <t>als Bedarf zu berücksichtigende Winterbrandbeihilfe</t>
  </si>
  <si>
    <t>Anteil je Person</t>
  </si>
  <si>
    <t xml:space="preserve">Unterschrift des Sachbearbeiters: </t>
  </si>
  <si>
    <t>angemessener Höchstbetrag</t>
  </si>
  <si>
    <r>
      <t xml:space="preserve">Berechnung der angemessenen Heizkosten für die Heizperiode </t>
    </r>
    <r>
      <rPr>
        <sz val="10"/>
        <rFont val="Arial"/>
        <family val="2"/>
      </rPr>
      <t xml:space="preserve">
</t>
    </r>
    <r>
      <rPr>
        <b/>
        <sz val="11"/>
        <rFont val="Arial"/>
        <family val="2"/>
      </rPr>
      <t xml:space="preserve">hier: </t>
    </r>
    <r>
      <rPr>
        <b/>
        <sz val="11"/>
        <color indexed="10"/>
        <rFont val="Arial"/>
        <family val="2"/>
      </rPr>
      <t>Winterbrandbeihilfe - gesamte Heizperiode</t>
    </r>
  </si>
  <si>
    <t>Holz</t>
  </si>
  <si>
    <t>Ermittlung Jahreswärmebedarf</t>
  </si>
  <si>
    <t>Jahreswärmebedarf je m² Wohnfläche</t>
  </si>
  <si>
    <t>Jahreswärmebedarf für die angemessene Wohnfläche</t>
  </si>
  <si>
    <t>1 kWh</t>
  </si>
  <si>
    <t>je nach Brennstoffart maximal angemessene Menge in kg bzw. l</t>
  </si>
  <si>
    <t>1 Raummeter</t>
  </si>
  <si>
    <t>kg bzw. l</t>
  </si>
  <si>
    <t>Preis pro kg bzw. l</t>
  </si>
  <si>
    <t>Braunkohle Duderstadt</t>
  </si>
  <si>
    <t>Braunkohle Göttingen</t>
  </si>
  <si>
    <t>Braunkohle Hann. Münden</t>
  </si>
  <si>
    <t>1 kg</t>
  </si>
  <si>
    <t>zzgl. ggf. anfallende Lieferkosten</t>
  </si>
  <si>
    <t>Anzahl Mitglieder der HG bzw. BG</t>
  </si>
  <si>
    <t>Brennstoffart</t>
  </si>
  <si>
    <t>angemessener Höchstbetrag Brennstoffart 1</t>
  </si>
  <si>
    <t>angemessener Höchstbetrag Brennstoffart 2</t>
  </si>
  <si>
    <t>Anteil Brennstoffart 1</t>
  </si>
  <si>
    <t>Anteil Brennstoffart 2</t>
  </si>
  <si>
    <t>Brennstoffart 1</t>
  </si>
  <si>
    <t>Brennstoffart 2</t>
  </si>
  <si>
    <t>Brennstoffart 1 (Hauptbrennstoffart)</t>
  </si>
  <si>
    <t>1 l</t>
  </si>
  <si>
    <t>Menge Brennstoffart 1 in kg bzw. Liter</t>
  </si>
  <si>
    <t>Menge Brennstoffart 2 in kg bzw. Liter</t>
  </si>
  <si>
    <t>Brennstoffart 1 (Hauptbrennstoffart) bitte Ziffer eingeben - s. Kommentar</t>
  </si>
  <si>
    <t>Brennstoffart 2 (zusätzliche Brennstoffart) bitte Ziffer eingeben - s. Kommentar</t>
  </si>
  <si>
    <t>tats. Anteil kwH Hauptbrennstoffart Winterbrand kombiniert</t>
  </si>
  <si>
    <t>noch verbleibend kwH Zusatzbrennstoff Winterbrand kombiniert</t>
  </si>
  <si>
    <t>Brennstoffart 2 (zusätzliche Brennstoffart)</t>
  </si>
  <si>
    <t>Menge Brennstoffart 1 (Hauptbrennstoffart)</t>
  </si>
  <si>
    <t>Menge Brennstoffart 2 (zusätzliche Brennstoffart)</t>
  </si>
  <si>
    <t>je nach Brennstoffart tats. berücksichtigte angemessene Menge in kg bzw. l</t>
  </si>
  <si>
    <t>max. noch verfügbare Menge</t>
  </si>
  <si>
    <t>Holzpellets</t>
  </si>
  <si>
    <t>Brennstoffart-Nr</t>
  </si>
  <si>
    <t>Verbrauch je 1 kWh</t>
  </si>
  <si>
    <t>1 kg / l</t>
  </si>
  <si>
    <t>Verbrauch je kg / l</t>
  </si>
  <si>
    <t>Preis je kg / l</t>
  </si>
  <si>
    <t>keine gültige Brennstoffart</t>
  </si>
  <si>
    <t>Kombiniert 2 (Aufteilung nach kg Brennstoff)</t>
  </si>
  <si>
    <t>1 Schüttraummeter</t>
  </si>
  <si>
    <t>Schüttraummeter</t>
  </si>
  <si>
    <t>wenn Brennstoffart = Holz (1) max. angemessene Menge Schüttraummeter</t>
  </si>
  <si>
    <t>in Schüttraummetern, kg, bzw. l</t>
  </si>
  <si>
    <t>wenn Brennstoffart = Holz (1) max. noch verfügbare Menge Schüttraummeter</t>
  </si>
  <si>
    <t>Aktenzeichen</t>
  </si>
  <si>
    <t>Name, Vorname</t>
  </si>
  <si>
    <t>Anschrift</t>
  </si>
  <si>
    <r>
      <t xml:space="preserve">Ermittlung der angemessenen Winterbrandbeihilfe </t>
    </r>
    <r>
      <rPr>
        <b/>
        <u/>
        <sz val="11"/>
        <rFont val="Arial"/>
        <family val="2"/>
      </rPr>
      <t>ohne WW</t>
    </r>
    <r>
      <rPr>
        <b/>
        <sz val="11"/>
        <rFont val="Arial"/>
        <family val="2"/>
      </rPr>
      <t xml:space="preserve"> (Höchstbetrag)</t>
    </r>
  </si>
  <si>
    <t>Brennstoffart (bitte Ziffer eingeben - s. Kommentar)</t>
  </si>
  <si>
    <t>Brennstoffart 1 (bitte Ziffer eingeben - s. Kommentar)</t>
  </si>
  <si>
    <t>Brennstoffart 2 (bitte Ziffer eingeben - s. Kommentar)</t>
  </si>
  <si>
    <r>
      <t xml:space="preserve">Ermittlung der angemessenen Winterbrandbeihilfe </t>
    </r>
    <r>
      <rPr>
        <b/>
        <u/>
        <sz val="11"/>
        <rFont val="Arial"/>
        <family val="2"/>
      </rPr>
      <t>ohne WW</t>
    </r>
    <r>
      <rPr>
        <b/>
        <sz val="11"/>
        <rFont val="Arial"/>
        <family val="2"/>
      </rPr>
      <t xml:space="preserve"> (Höchstbetrag) Brennstoffart 1</t>
    </r>
  </si>
  <si>
    <r>
      <t xml:space="preserve">Ermittlung der angemessenen Winterbrandbeihilfe </t>
    </r>
    <r>
      <rPr>
        <b/>
        <u/>
        <sz val="11"/>
        <rFont val="Arial"/>
        <family val="2"/>
      </rPr>
      <t>ohne WW</t>
    </r>
    <r>
      <rPr>
        <b/>
        <sz val="11"/>
        <rFont val="Arial"/>
        <family val="2"/>
      </rPr>
      <t xml:space="preserve"> (Höchstbetrag) Brennstoffart 2</t>
    </r>
  </si>
  <si>
    <r>
      <t xml:space="preserve">Ermittlung der angemessenen Winterbrandbeihilfe </t>
    </r>
    <r>
      <rPr>
        <b/>
        <u/>
        <sz val="11"/>
        <rFont val="Arial"/>
        <family val="2"/>
      </rPr>
      <t>ohne WW</t>
    </r>
    <r>
      <rPr>
        <b/>
        <sz val="11"/>
        <rFont val="Arial"/>
        <family val="2"/>
      </rPr>
      <t xml:space="preserve"> (Höchstbetrag) Brennstoffart 1 (Hauptbrennstoffart)</t>
    </r>
  </si>
  <si>
    <r>
      <t xml:space="preserve">Ermittlung der angemessenen Winterbrandbeihilfe </t>
    </r>
    <r>
      <rPr>
        <b/>
        <u/>
        <sz val="11"/>
        <rFont val="Arial"/>
        <family val="2"/>
      </rPr>
      <t>ohne WW</t>
    </r>
    <r>
      <rPr>
        <b/>
        <sz val="11"/>
        <rFont val="Arial"/>
        <family val="2"/>
      </rPr>
      <t xml:space="preserve"> (Höchstbetrag) Brennstoffart 2 (zusätzliche Brennstoffart)</t>
    </r>
  </si>
  <si>
    <t>Kombiniert Eigenheim2 (Aufteilung nach kg Brennstoff)</t>
  </si>
  <si>
    <t>zurück zur Startseite</t>
  </si>
  <si>
    <t>FB 56.1</t>
  </si>
  <si>
    <t>Max. WF Eigenheim geschützt</t>
  </si>
  <si>
    <t>2018-2019</t>
  </si>
  <si>
    <t>2017-2018</t>
  </si>
  <si>
    <t>2016-2017</t>
  </si>
  <si>
    <t>Veränderung Vorjahr</t>
  </si>
  <si>
    <t>Holz Altkreis Göttingen</t>
  </si>
  <si>
    <t>Holz Altkreis Osterode</t>
  </si>
  <si>
    <t>Flüssiggas Hann. Münden</t>
  </si>
  <si>
    <t>Braunkohle Osterode</t>
  </si>
  <si>
    <t>Holzbriketts Altkreis Göttingen</t>
  </si>
  <si>
    <t>Holzbriketts Altkreis Osterode</t>
  </si>
  <si>
    <t>Winterbrandhilfe - eine Brennstoffart</t>
  </si>
  <si>
    <t>Winterbrandhilfe - zwei Brennstoffarten - Prozentuale Verteilung</t>
  </si>
  <si>
    <t>Winterbrandhilfe - zwei Brennstoffarten - Haupt- und zusätzlicher Brennstoff</t>
  </si>
  <si>
    <t>2020-2021</t>
  </si>
  <si>
    <t>Steinkohle AK GÖ gestrichen</t>
  </si>
  <si>
    <t>Steinkohle AK OHA gestrichen</t>
  </si>
  <si>
    <t>2021-2022</t>
  </si>
  <si>
    <t>2022-2023</t>
  </si>
  <si>
    <t>2023-2024</t>
  </si>
  <si>
    <r>
      <t xml:space="preserve">Berechnung der angemessenen Heizkosten für die Heizperiode </t>
    </r>
    <r>
      <rPr>
        <sz val="11.5"/>
        <rFont val="Arial"/>
        <family val="2"/>
      </rPr>
      <t xml:space="preserve">
</t>
    </r>
    <r>
      <rPr>
        <b/>
        <sz val="11.5"/>
        <rFont val="Arial"/>
        <family val="2"/>
      </rPr>
      <t xml:space="preserve">hier: </t>
    </r>
    <r>
      <rPr>
        <b/>
        <sz val="11.5"/>
        <color indexed="10"/>
        <rFont val="Arial"/>
        <family val="2"/>
      </rPr>
      <t>Winterbrandbeihilfe - gesamte Heizperiode</t>
    </r>
  </si>
  <si>
    <t>2024-2023</t>
  </si>
  <si>
    <t>2024/2025</t>
  </si>
  <si>
    <t>Hilfstabelle zur Berechnung von Winterbrandhilfe
2024 / 2025</t>
  </si>
  <si>
    <t>Stand 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</si>
</sst>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0\ &quot;m²&quot;"/>
    <numFmt numFmtId="165" formatCode="0.00\ &quot;kWh/E&quot;"/>
    <numFmt numFmtId="166" formatCode="#,##0.00\ &quot;€&quot;"/>
    <numFmt numFmtId="167" formatCode="0\ &quot;kWh/m²&quot;"/>
    <numFmt numFmtId="168" formatCode="0\ &quot;kWh&quot;"/>
    <numFmt numFmtId="169" formatCode="0.00\ &quot;kg&quot;"/>
    <numFmt numFmtId="170" formatCode="0.0000\ &quot;kg&quot;"/>
    <numFmt numFmtId="171" formatCode="0.00\ &quot;kWh&quot;"/>
    <numFmt numFmtId="172" formatCode="0.0000\ &quot;€/kg&quot;"/>
    <numFmt numFmtId="173" formatCode="0.0000\ &quot;€/l&quot;"/>
    <numFmt numFmtId="174" formatCode="#,##0.0000\ &quot;€&quot;"/>
    <numFmt numFmtId="175" formatCode="_-* #,##0.000\ &quot;€&quot;_-;\-* #,##0.000\ &quot;€&quot;_-;_-* &quot;-&quot;??\ &quot;€&quot;_-;_-@_-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.5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u/>
      <sz val="10"/>
      <color theme="10"/>
      <name val="Arial"/>
      <family val="2"/>
    </font>
    <font>
      <sz val="11.5"/>
      <name val="Arial"/>
      <family val="2"/>
    </font>
    <font>
      <b/>
      <sz val="11.5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8">
    <xf numFmtId="0" fontId="0" fillId="0" borderId="0" xfId="0"/>
    <xf numFmtId="0" fontId="2" fillId="0" borderId="0" xfId="0" applyFont="1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2" xfId="0" applyBorder="1" applyProtection="1"/>
    <xf numFmtId="0" fontId="0" fillId="0" borderId="6" xfId="0" applyBorder="1" applyProtection="1"/>
    <xf numFmtId="1" fontId="7" fillId="0" borderId="0" xfId="0" applyNumberFormat="1" applyFont="1" applyFill="1" applyBorder="1" applyAlignment="1" applyProtection="1"/>
    <xf numFmtId="0" fontId="2" fillId="0" borderId="9" xfId="0" applyFont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6" xfId="0" applyFill="1" applyBorder="1" applyProtection="1"/>
    <xf numFmtId="0" fontId="11" fillId="4" borderId="14" xfId="0" applyFont="1" applyFill="1" applyBorder="1" applyProtection="1"/>
    <xf numFmtId="0" fontId="12" fillId="4" borderId="15" xfId="0" applyFont="1" applyFill="1" applyBorder="1" applyProtection="1"/>
    <xf numFmtId="166" fontId="11" fillId="4" borderId="16" xfId="0" applyNumberFormat="1" applyFont="1" applyFill="1" applyBorder="1" applyProtection="1"/>
    <xf numFmtId="0" fontId="0" fillId="0" borderId="17" xfId="0" applyBorder="1" applyProtection="1"/>
    <xf numFmtId="0" fontId="11" fillId="4" borderId="12" xfId="0" applyFont="1" applyFill="1" applyBorder="1" applyProtection="1"/>
    <xf numFmtId="0" fontId="11" fillId="4" borderId="6" xfId="0" applyFont="1" applyFill="1" applyBorder="1" applyProtection="1"/>
    <xf numFmtId="0" fontId="11" fillId="4" borderId="18" xfId="0" applyFont="1" applyFill="1" applyBorder="1" applyProtection="1"/>
    <xf numFmtId="166" fontId="11" fillId="4" borderId="19" xfId="0" applyNumberFormat="1" applyFont="1" applyFill="1" applyBorder="1" applyProtection="1"/>
    <xf numFmtId="0" fontId="0" fillId="0" borderId="24" xfId="0" applyBorder="1" applyProtection="1"/>
    <xf numFmtId="0" fontId="0" fillId="0" borderId="0" xfId="0" applyProtection="1"/>
    <xf numFmtId="166" fontId="0" fillId="0" borderId="0" xfId="0" applyNumberFormat="1" applyFill="1" applyProtection="1"/>
    <xf numFmtId="0" fontId="11" fillId="0" borderId="0" xfId="0" applyFont="1" applyFill="1" applyBorder="1" applyProtection="1"/>
    <xf numFmtId="166" fontId="11" fillId="0" borderId="0" xfId="0" applyNumberFormat="1" applyFont="1" applyFill="1" applyBorder="1" applyProtection="1"/>
    <xf numFmtId="0" fontId="0" fillId="0" borderId="26" xfId="0" applyBorder="1" applyProtection="1"/>
    <xf numFmtId="0" fontId="6" fillId="0" borderId="0" xfId="0" applyFont="1" applyFill="1" applyBorder="1" applyAlignment="1" applyProtection="1">
      <alignment vertical="center"/>
    </xf>
    <xf numFmtId="169" fontId="0" fillId="0" borderId="0" xfId="0" applyNumberFormat="1" applyProtection="1"/>
    <xf numFmtId="171" fontId="0" fillId="0" borderId="0" xfId="0" applyNumberFormat="1" applyProtection="1"/>
    <xf numFmtId="1" fontId="2" fillId="0" borderId="30" xfId="0" applyNumberFormat="1" applyFont="1" applyFill="1" applyBorder="1" applyProtection="1"/>
    <xf numFmtId="0" fontId="2" fillId="0" borderId="31" xfId="0" applyFont="1" applyBorder="1" applyProtection="1"/>
    <xf numFmtId="0" fontId="2" fillId="0" borderId="32" xfId="0" applyFont="1" applyBorder="1" applyProtection="1"/>
    <xf numFmtId="0" fontId="0" fillId="0" borderId="14" xfId="0" applyBorder="1" applyProtection="1"/>
    <xf numFmtId="0" fontId="0" fillId="0" borderId="12" xfId="0" applyBorder="1" applyProtection="1"/>
    <xf numFmtId="0" fontId="0" fillId="0" borderId="27" xfId="0" applyBorder="1" applyProtection="1"/>
    <xf numFmtId="171" fontId="0" fillId="0" borderId="4" xfId="0" applyNumberFormat="1" applyBorder="1" applyProtection="1"/>
    <xf numFmtId="0" fontId="0" fillId="0" borderId="33" xfId="0" applyBorder="1" applyProtection="1"/>
    <xf numFmtId="171" fontId="0" fillId="0" borderId="24" xfId="0" applyNumberFormat="1" applyBorder="1" applyProtection="1"/>
    <xf numFmtId="171" fontId="0" fillId="0" borderId="11" xfId="0" applyNumberFormat="1" applyBorder="1" applyProtection="1"/>
    <xf numFmtId="0" fontId="2" fillId="0" borderId="9" xfId="0" applyFont="1" applyFill="1" applyBorder="1" applyProtection="1"/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Protection="1"/>
    <xf numFmtId="170" fontId="0" fillId="0" borderId="4" xfId="0" applyNumberFormat="1" applyBorder="1" applyProtection="1"/>
    <xf numFmtId="0" fontId="0" fillId="0" borderId="33" xfId="0" applyFill="1" applyBorder="1" applyProtection="1"/>
    <xf numFmtId="0" fontId="0" fillId="0" borderId="24" xfId="0" applyFill="1" applyBorder="1" applyProtection="1"/>
    <xf numFmtId="0" fontId="2" fillId="0" borderId="30" xfId="0" applyFont="1" applyBorder="1" applyProtection="1"/>
    <xf numFmtId="166" fontId="0" fillId="0" borderId="0" xfId="0" applyNumberForma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/>
    </xf>
    <xf numFmtId="0" fontId="0" fillId="0" borderId="16" xfId="0" applyBorder="1" applyProtection="1"/>
    <xf numFmtId="169" fontId="0" fillId="0" borderId="24" xfId="0" applyNumberFormat="1" applyBorder="1" applyProtection="1"/>
    <xf numFmtId="0" fontId="0" fillId="0" borderId="9" xfId="0" applyBorder="1" applyProtection="1"/>
    <xf numFmtId="169" fontId="0" fillId="0" borderId="11" xfId="0" applyNumberFormat="1" applyBorder="1" applyProtection="1"/>
    <xf numFmtId="44" fontId="2" fillId="0" borderId="32" xfId="1" applyFont="1" applyFill="1" applyBorder="1" applyProtection="1"/>
    <xf numFmtId="0" fontId="1" fillId="0" borderId="24" xfId="0" applyFont="1" applyBorder="1" applyProtection="1"/>
    <xf numFmtId="0" fontId="1" fillId="0" borderId="4" xfId="0" applyFont="1" applyBorder="1" applyProtection="1"/>
    <xf numFmtId="171" fontId="0" fillId="0" borderId="4" xfId="0" applyNumberFormat="1" applyFill="1" applyBorder="1" applyProtection="1"/>
    <xf numFmtId="172" fontId="0" fillId="0" borderId="0" xfId="0" applyNumberFormat="1" applyFill="1" applyBorder="1" applyAlignment="1" applyProtection="1">
      <alignment horizontal="right"/>
    </xf>
    <xf numFmtId="173" fontId="0" fillId="0" borderId="0" xfId="0" applyNumberFormat="1" applyFill="1" applyBorder="1" applyAlignment="1" applyProtection="1">
      <alignment horizontal="right"/>
    </xf>
    <xf numFmtId="171" fontId="0" fillId="0" borderId="4" xfId="0" applyNumberFormat="1" applyFill="1" applyBorder="1" applyAlignment="1" applyProtection="1">
      <alignment horizontal="right"/>
    </xf>
    <xf numFmtId="0" fontId="4" fillId="0" borderId="0" xfId="0" applyFont="1" applyBorder="1" applyProtection="1"/>
    <xf numFmtId="0" fontId="14" fillId="0" borderId="0" xfId="0" applyFont="1" applyBorder="1" applyProtection="1"/>
    <xf numFmtId="14" fontId="4" fillId="0" borderId="0" xfId="0" applyNumberFormat="1" applyFont="1" applyBorder="1" applyProtection="1"/>
    <xf numFmtId="0" fontId="14" fillId="0" borderId="0" xfId="0" applyFont="1" applyProtection="1"/>
    <xf numFmtId="0" fontId="4" fillId="0" borderId="0" xfId="0" applyFont="1" applyFill="1" applyBorder="1" applyProtection="1"/>
    <xf numFmtId="0" fontId="14" fillId="2" borderId="0" xfId="0" applyFont="1" applyFill="1" applyBorder="1" applyProtection="1"/>
    <xf numFmtId="0" fontId="4" fillId="0" borderId="1" xfId="0" applyFont="1" applyBorder="1" applyProtection="1"/>
    <xf numFmtId="0" fontId="14" fillId="0" borderId="40" xfId="0" applyFont="1" applyBorder="1" applyProtection="1"/>
    <xf numFmtId="0" fontId="4" fillId="0" borderId="2" xfId="0" applyFont="1" applyBorder="1" applyProtection="1"/>
    <xf numFmtId="0" fontId="14" fillId="0" borderId="5" xfId="0" applyFont="1" applyBorder="1" applyProtection="1"/>
    <xf numFmtId="0" fontId="14" fillId="2" borderId="38" xfId="0" applyFont="1" applyFill="1" applyBorder="1" applyProtection="1"/>
    <xf numFmtId="0" fontId="14" fillId="0" borderId="39" xfId="0" applyFont="1" applyBorder="1" applyProtection="1"/>
    <xf numFmtId="0" fontId="15" fillId="3" borderId="39" xfId="0" applyFont="1" applyFill="1" applyBorder="1" applyProtection="1">
      <protection locked="0"/>
    </xf>
    <xf numFmtId="0" fontId="14" fillId="0" borderId="4" xfId="0" applyFont="1" applyBorder="1" applyProtection="1"/>
    <xf numFmtId="0" fontId="14" fillId="0" borderId="2" xfId="0" applyFont="1" applyBorder="1" applyProtection="1"/>
    <xf numFmtId="0" fontId="14" fillId="0" borderId="6" xfId="0" applyFont="1" applyBorder="1" applyProtection="1"/>
    <xf numFmtId="0" fontId="14" fillId="0" borderId="7" xfId="0" applyFont="1" applyBorder="1" applyProtection="1"/>
    <xf numFmtId="164" fontId="14" fillId="0" borderId="8" xfId="0" applyNumberFormat="1" applyFont="1" applyBorder="1" applyProtection="1"/>
    <xf numFmtId="0" fontId="14" fillId="2" borderId="21" xfId="0" applyFont="1" applyFill="1" applyBorder="1" applyProtection="1"/>
    <xf numFmtId="0" fontId="14" fillId="0" borderId="20" xfId="0" applyFont="1" applyBorder="1" applyProtection="1"/>
    <xf numFmtId="1" fontId="15" fillId="3" borderId="22" xfId="0" applyNumberFormat="1" applyFont="1" applyFill="1" applyBorder="1" applyProtection="1">
      <protection locked="0"/>
    </xf>
    <xf numFmtId="0" fontId="14" fillId="2" borderId="12" xfId="0" applyFont="1" applyFill="1" applyBorder="1" applyAlignment="1" applyProtection="1">
      <alignment vertical="top" wrapText="1"/>
    </xf>
    <xf numFmtId="0" fontId="14" fillId="0" borderId="13" xfId="0" applyFont="1" applyBorder="1" applyProtection="1"/>
    <xf numFmtId="0" fontId="14" fillId="2" borderId="2" xfId="0" applyFont="1" applyFill="1" applyBorder="1" applyAlignment="1" applyProtection="1"/>
    <xf numFmtId="0" fontId="14" fillId="0" borderId="5" xfId="0" applyFont="1" applyBorder="1" applyAlignment="1" applyProtection="1"/>
    <xf numFmtId="167" fontId="15" fillId="2" borderId="5" xfId="0" applyNumberFormat="1" applyFont="1" applyFill="1" applyBorder="1" applyAlignment="1" applyProtection="1"/>
    <xf numFmtId="0" fontId="14" fillId="2" borderId="12" xfId="0" applyFont="1" applyFill="1" applyBorder="1" applyAlignment="1" applyProtection="1"/>
    <xf numFmtId="0" fontId="14" fillId="0" borderId="13" xfId="0" applyFont="1" applyBorder="1" applyAlignment="1" applyProtection="1"/>
    <xf numFmtId="168" fontId="15" fillId="2" borderId="13" xfId="0" applyNumberFormat="1" applyFont="1" applyFill="1" applyBorder="1" applyAlignment="1" applyProtection="1"/>
    <xf numFmtId="0" fontId="14" fillId="0" borderId="24" xfId="0" applyFont="1" applyBorder="1" applyProtection="1"/>
    <xf numFmtId="0" fontId="14" fillId="0" borderId="6" xfId="0" applyFont="1" applyFill="1" applyBorder="1" applyProtection="1"/>
    <xf numFmtId="0" fontId="14" fillId="0" borderId="0" xfId="0" applyFont="1" applyFill="1" applyBorder="1" applyProtection="1"/>
    <xf numFmtId="1" fontId="15" fillId="0" borderId="0" xfId="0" applyNumberFormat="1" applyFont="1" applyFill="1" applyBorder="1" applyAlignment="1" applyProtection="1"/>
    <xf numFmtId="0" fontId="4" fillId="0" borderId="9" xfId="0" applyFont="1" applyBorder="1" applyProtection="1"/>
    <xf numFmtId="0" fontId="14" fillId="0" borderId="10" xfId="0" applyFont="1" applyBorder="1" applyProtection="1"/>
    <xf numFmtId="0" fontId="14" fillId="0" borderId="11" xfId="0" applyFont="1" applyBorder="1" applyProtection="1"/>
    <xf numFmtId="0" fontId="4" fillId="0" borderId="3" xfId="0" applyFont="1" applyBorder="1" applyProtection="1"/>
    <xf numFmtId="164" fontId="4" fillId="0" borderId="8" xfId="0" applyNumberFormat="1" applyFont="1" applyBorder="1" applyProtection="1"/>
    <xf numFmtId="0" fontId="14" fillId="0" borderId="3" xfId="0" applyFont="1" applyBorder="1" applyProtection="1"/>
    <xf numFmtId="0" fontId="14" fillId="2" borderId="2" xfId="0" applyFont="1" applyFill="1" applyBorder="1" applyProtection="1"/>
    <xf numFmtId="0" fontId="15" fillId="3" borderId="5" xfId="0" applyFont="1" applyFill="1" applyBorder="1" applyProtection="1">
      <protection locked="0"/>
    </xf>
    <xf numFmtId="165" fontId="5" fillId="0" borderId="8" xfId="0" applyNumberFormat="1" applyFont="1" applyBorder="1" applyAlignment="1" applyProtection="1">
      <alignment horizontal="center"/>
    </xf>
    <xf numFmtId="2" fontId="15" fillId="2" borderId="28" xfId="0" applyNumberFormat="1" applyFont="1" applyFill="1" applyBorder="1" applyProtection="1"/>
    <xf numFmtId="165" fontId="4" fillId="0" borderId="23" xfId="0" applyNumberFormat="1" applyFont="1" applyBorder="1" applyAlignment="1" applyProtection="1">
      <alignment horizontal="left"/>
    </xf>
    <xf numFmtId="2" fontId="15" fillId="2" borderId="28" xfId="0" applyNumberFormat="1" applyFont="1" applyFill="1" applyBorder="1" applyAlignment="1" applyProtection="1">
      <alignment horizontal="right"/>
    </xf>
    <xf numFmtId="174" fontId="15" fillId="2" borderId="28" xfId="0" applyNumberFormat="1" applyFont="1" applyFill="1" applyBorder="1" applyProtection="1"/>
    <xf numFmtId="166" fontId="4" fillId="3" borderId="25" xfId="0" applyNumberFormat="1" applyFont="1" applyFill="1" applyBorder="1" applyProtection="1">
      <protection locked="0"/>
    </xf>
    <xf numFmtId="0" fontId="4" fillId="0" borderId="0" xfId="0" applyFont="1" applyProtection="1"/>
    <xf numFmtId="166" fontId="4" fillId="4" borderId="25" xfId="0" applyNumberFormat="1" applyFont="1" applyFill="1" applyBorder="1" applyProtection="1"/>
    <xf numFmtId="0" fontId="14" fillId="2" borderId="29" xfId="0" applyFont="1" applyFill="1" applyBorder="1" applyAlignment="1" applyProtection="1">
      <alignment vertical="top" wrapText="1"/>
    </xf>
    <xf numFmtId="0" fontId="14" fillId="0" borderId="26" xfId="0" applyFont="1" applyBorder="1" applyProtection="1"/>
    <xf numFmtId="168" fontId="15" fillId="2" borderId="5" xfId="0" applyNumberFormat="1" applyFont="1" applyFill="1" applyBorder="1" applyAlignment="1" applyProtection="1"/>
    <xf numFmtId="1" fontId="15" fillId="3" borderId="5" xfId="0" applyNumberFormat="1" applyFont="1" applyFill="1" applyBorder="1" applyAlignment="1" applyProtection="1">
      <protection locked="0"/>
    </xf>
    <xf numFmtId="0" fontId="5" fillId="0" borderId="26" xfId="0" applyFont="1" applyBorder="1" applyAlignment="1" applyProtection="1">
      <alignment horizontal="center"/>
    </xf>
    <xf numFmtId="0" fontId="14" fillId="2" borderId="5" xfId="0" applyFont="1" applyFill="1" applyBorder="1" applyProtection="1"/>
    <xf numFmtId="10" fontId="17" fillId="3" borderId="5" xfId="0" applyNumberFormat="1" applyFont="1" applyFill="1" applyBorder="1" applyProtection="1">
      <protection locked="0"/>
    </xf>
    <xf numFmtId="10" fontId="17" fillId="2" borderId="5" xfId="0" applyNumberFormat="1" applyFont="1" applyFill="1" applyBorder="1" applyAlignment="1" applyProtection="1"/>
    <xf numFmtId="0" fontId="14" fillId="0" borderId="26" xfId="0" applyFont="1" applyBorder="1" applyAlignment="1" applyProtection="1"/>
    <xf numFmtId="1" fontId="15" fillId="2" borderId="5" xfId="0" applyNumberFormat="1" applyFont="1" applyFill="1" applyBorder="1" applyProtection="1"/>
    <xf numFmtId="2" fontId="17" fillId="3" borderId="5" xfId="0" applyNumberFormat="1" applyFont="1" applyFill="1" applyBorder="1" applyProtection="1">
      <protection locked="0"/>
    </xf>
    <xf numFmtId="0" fontId="4" fillId="0" borderId="26" xfId="0" applyFont="1" applyBorder="1" applyProtection="1"/>
    <xf numFmtId="2" fontId="17" fillId="2" borderId="5" xfId="0" applyNumberFormat="1" applyFont="1" applyFill="1" applyBorder="1" applyAlignment="1" applyProtection="1">
      <alignment horizontal="right"/>
    </xf>
    <xf numFmtId="2" fontId="17" fillId="3" borderId="5" xfId="0" applyNumberFormat="1" applyFont="1" applyFill="1" applyBorder="1" applyAlignment="1" applyProtection="1">
      <protection locked="0"/>
    </xf>
    <xf numFmtId="0" fontId="4" fillId="0" borderId="26" xfId="0" applyFont="1" applyBorder="1" applyAlignment="1" applyProtection="1"/>
    <xf numFmtId="0" fontId="14" fillId="2" borderId="12" xfId="0" applyFont="1" applyFill="1" applyBorder="1" applyProtection="1"/>
    <xf numFmtId="0" fontId="14" fillId="2" borderId="13" xfId="0" applyFont="1" applyFill="1" applyBorder="1" applyProtection="1"/>
    <xf numFmtId="2" fontId="17" fillId="2" borderId="13" xfId="0" applyNumberFormat="1" applyFont="1" applyFill="1" applyBorder="1" applyAlignment="1" applyProtection="1">
      <alignment horizontal="right"/>
    </xf>
    <xf numFmtId="0" fontId="4" fillId="0" borderId="27" xfId="0" applyFont="1" applyBorder="1" applyAlignment="1" applyProtection="1"/>
    <xf numFmtId="0" fontId="1" fillId="6" borderId="0" xfId="0" applyFont="1" applyFill="1" applyAlignment="1">
      <alignment horizontal="center" vertical="center" wrapText="1"/>
    </xf>
    <xf numFmtId="0" fontId="1" fillId="0" borderId="0" xfId="0" applyFont="1" applyBorder="1" applyProtection="1"/>
    <xf numFmtId="0" fontId="14" fillId="0" borderId="0" xfId="0" applyFont="1" applyBorder="1" applyAlignment="1" applyProtection="1"/>
    <xf numFmtId="0" fontId="0" fillId="0" borderId="0" xfId="0" applyBorder="1" applyAlignment="1" applyProtection="1"/>
    <xf numFmtId="0" fontId="18" fillId="6" borderId="0" xfId="3" applyFill="1" applyAlignment="1" applyProtection="1">
      <alignment horizontal="center" vertical="center"/>
      <protection locked="0"/>
    </xf>
    <xf numFmtId="0" fontId="18" fillId="6" borderId="0" xfId="3" applyFill="1" applyAlignment="1" applyProtection="1">
      <alignment horizontal="center" vertical="center" wrapText="1"/>
      <protection locked="0"/>
    </xf>
    <xf numFmtId="0" fontId="1" fillId="0" borderId="0" xfId="0" applyFont="1" applyProtection="1"/>
    <xf numFmtId="171" fontId="0" fillId="0" borderId="0" xfId="0" applyNumberFormat="1" applyBorder="1" applyProtection="1"/>
    <xf numFmtId="0" fontId="0" fillId="0" borderId="11" xfId="0" applyFill="1" applyBorder="1" applyProtection="1"/>
    <xf numFmtId="0" fontId="0" fillId="0" borderId="3" xfId="0" applyFill="1" applyBorder="1" applyProtection="1"/>
    <xf numFmtId="171" fontId="0" fillId="0" borderId="24" xfId="0" applyNumberFormat="1" applyFill="1" applyBorder="1" applyProtection="1"/>
    <xf numFmtId="0" fontId="18" fillId="0" borderId="0" xfId="3" applyBorder="1" applyProtection="1">
      <protection locked="0"/>
    </xf>
    <xf numFmtId="0" fontId="2" fillId="0" borderId="5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5" xfId="0" applyBorder="1" applyAlignment="1" applyProtection="1">
      <alignment horizontal="center"/>
    </xf>
    <xf numFmtId="0" fontId="0" fillId="0" borderId="5" xfId="0" applyBorder="1" applyProtection="1"/>
    <xf numFmtId="44" fontId="0" fillId="0" borderId="0" xfId="1" applyFont="1" applyProtection="1"/>
    <xf numFmtId="0" fontId="1" fillId="0" borderId="3" xfId="0" applyFont="1" applyBorder="1" applyProtection="1"/>
    <xf numFmtId="0" fontId="1" fillId="0" borderId="33" xfId="0" applyFont="1" applyBorder="1" applyProtection="1"/>
    <xf numFmtId="0" fontId="10" fillId="0" borderId="0" xfId="0" applyFont="1"/>
    <xf numFmtId="0" fontId="0" fillId="0" borderId="6" xfId="0" applyFill="1" applyBorder="1" applyAlignment="1" applyProtection="1"/>
    <xf numFmtId="175" fontId="0" fillId="0" borderId="3" xfId="1" applyNumberFormat="1" applyFont="1" applyBorder="1" applyProtection="1"/>
    <xf numFmtId="44" fontId="0" fillId="0" borderId="33" xfId="1" applyFont="1" applyBorder="1" applyProtection="1"/>
    <xf numFmtId="0" fontId="2" fillId="0" borderId="17" xfId="0" applyFont="1" applyBorder="1" applyProtection="1"/>
    <xf numFmtId="172" fontId="0" fillId="0" borderId="42" xfId="0" applyNumberFormat="1" applyFill="1" applyBorder="1" applyAlignment="1" applyProtection="1">
      <alignment horizontal="right"/>
    </xf>
    <xf numFmtId="173" fontId="0" fillId="0" borderId="42" xfId="0" applyNumberFormat="1" applyFill="1" applyBorder="1" applyAlignment="1" applyProtection="1">
      <alignment horizontal="right"/>
    </xf>
    <xf numFmtId="0" fontId="0" fillId="0" borderId="43" xfId="0" applyBorder="1" applyProtection="1"/>
    <xf numFmtId="0" fontId="0" fillId="0" borderId="3" xfId="1" applyNumberFormat="1" applyFont="1" applyBorder="1" applyProtection="1"/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3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/>
    <xf numFmtId="1" fontId="15" fillId="3" borderId="18" xfId="0" applyNumberFormat="1" applyFont="1" applyFill="1" applyBorder="1" applyAlignment="1" applyProtection="1">
      <protection locked="0"/>
    </xf>
    <xf numFmtId="0" fontId="14" fillId="3" borderId="19" xfId="0" applyFont="1" applyFill="1" applyBorder="1" applyAlignment="1" applyProtection="1">
      <protection locked="0"/>
    </xf>
    <xf numFmtId="0" fontId="4" fillId="0" borderId="14" xfId="0" applyFont="1" applyFill="1" applyBorder="1" applyAlignment="1" applyProtection="1"/>
    <xf numFmtId="0" fontId="14" fillId="0" borderId="15" xfId="0" applyFont="1" applyBorder="1" applyAlignment="1" applyProtection="1"/>
    <xf numFmtId="0" fontId="14" fillId="0" borderId="16" xfId="0" applyFont="1" applyBorder="1" applyAlignment="1" applyProtection="1"/>
    <xf numFmtId="0" fontId="14" fillId="4" borderId="14" xfId="0" applyFont="1" applyFill="1" applyBorder="1" applyAlignment="1" applyProtection="1"/>
    <xf numFmtId="0" fontId="14" fillId="4" borderId="15" xfId="0" applyFont="1" applyFill="1" applyBorder="1" applyAlignment="1" applyProtection="1"/>
    <xf numFmtId="0" fontId="14" fillId="4" borderId="16" xfId="0" applyFont="1" applyFill="1" applyBorder="1" applyAlignment="1" applyProtection="1"/>
    <xf numFmtId="0" fontId="14" fillId="5" borderId="40" xfId="0" applyFont="1" applyFill="1" applyBorder="1" applyAlignment="1" applyProtection="1">
      <alignment horizontal="left"/>
      <protection locked="0"/>
    </xf>
    <xf numFmtId="0" fontId="14" fillId="5" borderId="41" xfId="0" applyFont="1" applyFill="1" applyBorder="1" applyAlignment="1" applyProtection="1">
      <alignment horizontal="left"/>
      <protection locked="0"/>
    </xf>
    <xf numFmtId="0" fontId="14" fillId="5" borderId="5" xfId="0" applyFont="1" applyFill="1" applyBorder="1" applyAlignment="1" applyProtection="1">
      <alignment horizontal="left"/>
      <protection locked="0"/>
    </xf>
    <xf numFmtId="0" fontId="14" fillId="5" borderId="26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/>
    <xf numFmtId="1" fontId="15" fillId="3" borderId="36" xfId="0" applyNumberFormat="1" applyFont="1" applyFill="1" applyBorder="1" applyAlignment="1" applyProtection="1">
      <protection locked="0"/>
    </xf>
    <xf numFmtId="0" fontId="14" fillId="3" borderId="37" xfId="0" applyFont="1" applyFill="1" applyBorder="1" applyAlignment="1" applyProtection="1">
      <protection locked="0"/>
    </xf>
  </cellXfs>
  <cellStyles count="4">
    <cellStyle name="Link" xfId="3" builtinId="8"/>
    <cellStyle name="Standard" xfId="0" builtinId="0"/>
    <cellStyle name="Währung" xfId="1" builtinId="4"/>
    <cellStyle name="Währung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A14"/>
  <sheetViews>
    <sheetView tabSelected="1" workbookViewId="0">
      <selection activeCell="F14" sqref="F14"/>
    </sheetView>
  </sheetViews>
  <sheetFormatPr baseColWidth="10" defaultRowHeight="12.75" x14ac:dyDescent="0.2"/>
  <cols>
    <col min="1" max="1" width="46.42578125" bestFit="1" customWidth="1"/>
  </cols>
  <sheetData>
    <row r="1" spans="1:1" ht="51.75" customHeight="1" x14ac:dyDescent="0.2">
      <c r="A1" s="129" t="s">
        <v>97</v>
      </c>
    </row>
    <row r="4" spans="1:1" ht="50.25" customHeight="1" x14ac:dyDescent="0.2">
      <c r="A4" s="133" t="s">
        <v>85</v>
      </c>
    </row>
    <row r="6" spans="1:1" ht="50.25" customHeight="1" x14ac:dyDescent="0.2">
      <c r="A6" s="134" t="s">
        <v>86</v>
      </c>
    </row>
    <row r="8" spans="1:1" ht="50.25" customHeight="1" x14ac:dyDescent="0.2">
      <c r="A8" s="134" t="s">
        <v>87</v>
      </c>
    </row>
    <row r="9" spans="1:1" x14ac:dyDescent="0.2">
      <c r="A9" s="150" t="s">
        <v>98</v>
      </c>
    </row>
    <row r="10" spans="1:1" ht="50.25" customHeight="1" x14ac:dyDescent="0.2"/>
    <row r="12" spans="1:1" ht="50.25" customHeight="1" x14ac:dyDescent="0.2"/>
    <row r="14" spans="1:1" ht="50.25" customHeight="1" x14ac:dyDescent="0.2"/>
  </sheetData>
  <sheetProtection selectLockedCells="1"/>
  <hyperlinks>
    <hyperlink ref="A4" location="Winterbrand!C8" display="Winterbrandhilfe - eine Brennstoffart" xr:uid="{00000000-0004-0000-0000-000000000000}"/>
    <hyperlink ref="A8" location="'Winterbrand kombiniert 2'!C8" display="Winterbrandhilfe - zwei Brennstoffarten - Haupt- und zusätzlicher Brennstoff" xr:uid="{00000000-0004-0000-0000-000001000000}"/>
    <hyperlink ref="A6" location="'Winterbrand kombiniert 1'!C8" display="Winterbrandhilfe - zwei Brennstoffarten - Prozentuale Verteilung" xr:uid="{00000000-0004-0000-0000-000002000000}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&amp;L&amp;8&amp;F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D40"/>
  <sheetViews>
    <sheetView zoomScale="85" zoomScaleNormal="85" workbookViewId="0">
      <selection activeCell="A43" sqref="A43"/>
    </sheetView>
  </sheetViews>
  <sheetFormatPr baseColWidth="10" defaultColWidth="11.42578125" defaultRowHeight="12.75" x14ac:dyDescent="0.2"/>
  <cols>
    <col min="1" max="1" width="62.140625" style="21" customWidth="1"/>
    <col min="2" max="2" width="9.7109375" style="21" hidden="1" customWidth="1"/>
    <col min="3" max="3" width="22.140625" style="21" bestFit="1" customWidth="1"/>
    <col min="4" max="4" width="24.5703125" style="21" customWidth="1"/>
    <col min="5" max="5" width="3.5703125" style="21" customWidth="1"/>
    <col min="6" max="16384" width="11.42578125" style="21"/>
  </cols>
  <sheetData>
    <row r="1" spans="1:4" s="64" customFormat="1" ht="15" x14ac:dyDescent="0.25">
      <c r="A1" s="61"/>
      <c r="B1" s="62"/>
      <c r="C1" s="62"/>
      <c r="D1" s="63">
        <f ca="1">TODAY()</f>
        <v>45575</v>
      </c>
    </row>
    <row r="2" spans="1:4" s="64" customFormat="1" ht="15" x14ac:dyDescent="0.25">
      <c r="A2" s="65" t="s">
        <v>73</v>
      </c>
      <c r="B2" s="62"/>
      <c r="C2" s="62"/>
      <c r="D2" s="62"/>
    </row>
    <row r="3" spans="1:4" s="64" customFormat="1" ht="15" x14ac:dyDescent="0.25">
      <c r="A3" s="61"/>
      <c r="B3" s="62"/>
      <c r="C3" s="62"/>
      <c r="D3" s="62"/>
    </row>
    <row r="4" spans="1:4" s="64" customFormat="1" ht="14.25" x14ac:dyDescent="0.2">
      <c r="A4" s="66" t="s">
        <v>0</v>
      </c>
      <c r="B4" s="62"/>
      <c r="C4" s="62"/>
      <c r="D4" s="62"/>
    </row>
    <row r="5" spans="1:4" s="64" customFormat="1" ht="42" customHeight="1" x14ac:dyDescent="0.25">
      <c r="A5" s="161" t="s">
        <v>94</v>
      </c>
      <c r="B5" s="162"/>
      <c r="C5" s="162"/>
      <c r="D5" s="26" t="s">
        <v>96</v>
      </c>
    </row>
    <row r="6" spans="1:4" s="64" customFormat="1" ht="15" x14ac:dyDescent="0.25">
      <c r="A6" s="61"/>
      <c r="B6" s="62"/>
      <c r="C6" s="62"/>
      <c r="D6" s="62"/>
    </row>
    <row r="7" spans="1:4" s="64" customFormat="1" ht="15.75" thickBot="1" x14ac:dyDescent="0.3">
      <c r="A7" s="61"/>
      <c r="B7" s="62"/>
      <c r="C7" s="62"/>
      <c r="D7" s="62"/>
    </row>
    <row r="8" spans="1:4" s="64" customFormat="1" ht="15" x14ac:dyDescent="0.25">
      <c r="A8" s="67" t="s">
        <v>60</v>
      </c>
      <c r="B8" s="68"/>
      <c r="C8" s="171"/>
      <c r="D8" s="172"/>
    </row>
    <row r="9" spans="1:4" s="64" customFormat="1" ht="15" x14ac:dyDescent="0.25">
      <c r="A9" s="69" t="s">
        <v>61</v>
      </c>
      <c r="B9" s="70"/>
      <c r="C9" s="173"/>
      <c r="D9" s="174"/>
    </row>
    <row r="10" spans="1:4" s="64" customFormat="1" ht="15" x14ac:dyDescent="0.25">
      <c r="A10" s="69" t="s">
        <v>62</v>
      </c>
      <c r="B10" s="70"/>
      <c r="C10" s="173"/>
      <c r="D10" s="174"/>
    </row>
    <row r="11" spans="1:4" s="64" customFormat="1" ht="14.25" x14ac:dyDescent="0.2">
      <c r="A11" s="71" t="s">
        <v>26</v>
      </c>
      <c r="B11" s="72"/>
      <c r="C11" s="73"/>
      <c r="D11" s="74"/>
    </row>
    <row r="12" spans="1:4" s="64" customFormat="1" ht="15" thickBot="1" x14ac:dyDescent="0.25">
      <c r="A12" s="75" t="s">
        <v>1</v>
      </c>
      <c r="B12" s="76"/>
      <c r="C12" s="77"/>
      <c r="D12" s="78" t="e">
        <f>VLOOKUP(C11,Wohnflächen,2)</f>
        <v>#N/A</v>
      </c>
    </row>
    <row r="13" spans="1:4" s="64" customFormat="1" ht="14.25" x14ac:dyDescent="0.2">
      <c r="A13" s="79" t="s">
        <v>2</v>
      </c>
      <c r="B13" s="80"/>
      <c r="C13" s="81"/>
      <c r="D13" s="74"/>
    </row>
    <row r="14" spans="1:4" s="64" customFormat="1" ht="29.25" thickBot="1" x14ac:dyDescent="0.25">
      <c r="A14" s="82" t="s">
        <v>3</v>
      </c>
      <c r="B14" s="83"/>
      <c r="C14" s="163"/>
      <c r="D14" s="164"/>
    </row>
    <row r="15" spans="1:4" s="64" customFormat="1" ht="14.25" x14ac:dyDescent="0.2">
      <c r="A15" s="84" t="s">
        <v>14</v>
      </c>
      <c r="B15" s="85"/>
      <c r="C15" s="86" t="e">
        <f>VLOOKUP(C13,Jahreswärmebedarf,2,TRUE)</f>
        <v>#N/A</v>
      </c>
      <c r="D15" s="74"/>
    </row>
    <row r="16" spans="1:4" s="64" customFormat="1" ht="15" thickBot="1" x14ac:dyDescent="0.25">
      <c r="A16" s="87" t="s">
        <v>15</v>
      </c>
      <c r="B16" s="88"/>
      <c r="C16" s="89" t="e">
        <f>D12*C15</f>
        <v>#N/A</v>
      </c>
      <c r="D16" s="90"/>
    </row>
    <row r="17" spans="1:4" s="64" customFormat="1" ht="14.25" x14ac:dyDescent="0.2"/>
    <row r="18" spans="1:4" s="64" customFormat="1" ht="15" thickBot="1" x14ac:dyDescent="0.25">
      <c r="A18" s="91"/>
      <c r="B18" s="92"/>
      <c r="C18" s="93"/>
      <c r="D18" s="131"/>
    </row>
    <row r="19" spans="1:4" s="64" customFormat="1" ht="15" x14ac:dyDescent="0.25">
      <c r="A19" s="94" t="s">
        <v>63</v>
      </c>
      <c r="B19" s="95"/>
      <c r="C19" s="95"/>
      <c r="D19" s="96"/>
    </row>
    <row r="20" spans="1:4" s="64" customFormat="1" ht="6.75" customHeight="1" x14ac:dyDescent="0.25">
      <c r="A20" s="97"/>
      <c r="B20" s="62"/>
      <c r="C20" s="62"/>
      <c r="D20" s="74"/>
    </row>
    <row r="21" spans="1:4" s="64" customFormat="1" ht="15" x14ac:dyDescent="0.25">
      <c r="A21" s="75" t="s">
        <v>4</v>
      </c>
      <c r="B21" s="62"/>
      <c r="C21" s="77"/>
      <c r="D21" s="98" t="e">
        <f>D12</f>
        <v>#N/A</v>
      </c>
    </row>
    <row r="22" spans="1:4" s="64" customFormat="1" ht="14.25" x14ac:dyDescent="0.2">
      <c r="A22" s="99"/>
      <c r="B22" s="62"/>
      <c r="C22" s="62"/>
      <c r="D22" s="74"/>
    </row>
    <row r="23" spans="1:4" s="62" customFormat="1" ht="15" x14ac:dyDescent="0.25">
      <c r="A23" s="100" t="s">
        <v>64</v>
      </c>
      <c r="C23" s="101"/>
      <c r="D23" s="102" t="e">
        <f>VLOOKUP(C23,Brennstoffart,2)</f>
        <v>#N/A</v>
      </c>
    </row>
    <row r="24" spans="1:4" s="62" customFormat="1" ht="15" x14ac:dyDescent="0.25">
      <c r="A24" s="100" t="s">
        <v>17</v>
      </c>
      <c r="C24" s="103" t="e">
        <f>IF(C23=5,"nicht zugelassen",IF(C23=6,"nicht zugelassen",(ROUND(C16*VLOOKUP(C23,Brennstoffart,4,FALSE),2))))</f>
        <v>#N/A</v>
      </c>
      <c r="D24" s="104" t="s">
        <v>19</v>
      </c>
    </row>
    <row r="25" spans="1:4" s="62" customFormat="1" ht="15" x14ac:dyDescent="0.25">
      <c r="A25" s="100" t="s">
        <v>57</v>
      </c>
      <c r="C25" s="105" t="str">
        <f>IF(OR(C23=1,C23=2),ROUND(C24/Daten!C35,2),"0,00")</f>
        <v>0,00</v>
      </c>
      <c r="D25" s="104" t="s">
        <v>56</v>
      </c>
    </row>
    <row r="26" spans="1:4" s="62" customFormat="1" ht="15" x14ac:dyDescent="0.25">
      <c r="A26" s="100" t="s">
        <v>20</v>
      </c>
      <c r="C26" s="106" t="e">
        <f>VLOOKUP(C23,Brennstoffart,8)</f>
        <v>#N/A</v>
      </c>
      <c r="D26" s="104" t="s">
        <v>19</v>
      </c>
    </row>
    <row r="27" spans="1:4" x14ac:dyDescent="0.2">
      <c r="A27" s="3"/>
      <c r="B27" s="2"/>
      <c r="C27" s="2"/>
      <c r="D27" s="4"/>
    </row>
    <row r="28" spans="1:4" ht="16.5" thickBot="1" x14ac:dyDescent="0.3">
      <c r="A28" s="16" t="s">
        <v>10</v>
      </c>
      <c r="B28" s="17"/>
      <c r="C28" s="18"/>
      <c r="D28" s="19" t="e">
        <f>ROUND((C24*C26),2)</f>
        <v>#N/A</v>
      </c>
    </row>
    <row r="29" spans="1:4" x14ac:dyDescent="0.2">
      <c r="A29" s="48"/>
      <c r="B29" s="48"/>
      <c r="C29" s="48"/>
      <c r="D29" s="48"/>
    </row>
    <row r="30" spans="1:4" ht="13.5" thickBot="1" x14ac:dyDescent="0.25">
      <c r="A30" s="48"/>
      <c r="B30" s="48"/>
      <c r="C30" s="48"/>
      <c r="D30" s="22"/>
    </row>
    <row r="31" spans="1:4" s="108" customFormat="1" ht="15.75" thickBot="1" x14ac:dyDescent="0.3">
      <c r="A31" s="165" t="s">
        <v>25</v>
      </c>
      <c r="B31" s="166"/>
      <c r="C31" s="167"/>
      <c r="D31" s="107"/>
    </row>
    <row r="32" spans="1:4" x14ac:dyDescent="0.2">
      <c r="A32" s="48"/>
      <c r="B32" s="48"/>
      <c r="C32" s="48"/>
      <c r="D32" s="48"/>
    </row>
    <row r="33" spans="1:4" ht="13.5" thickBot="1" x14ac:dyDescent="0.25">
      <c r="A33" s="2"/>
      <c r="B33" s="2"/>
      <c r="C33" s="2"/>
      <c r="D33" s="2"/>
    </row>
    <row r="34" spans="1:4" ht="16.5" thickBot="1" x14ac:dyDescent="0.3">
      <c r="A34" s="12" t="s">
        <v>7</v>
      </c>
      <c r="B34" s="13"/>
      <c r="C34" s="13"/>
      <c r="D34" s="14" t="e">
        <f>D28+D31</f>
        <v>#N/A</v>
      </c>
    </row>
    <row r="35" spans="1:4" ht="13.5" thickBot="1" x14ac:dyDescent="0.25">
      <c r="A35" s="2"/>
      <c r="B35" s="2"/>
      <c r="C35" s="2"/>
      <c r="D35" s="2"/>
    </row>
    <row r="36" spans="1:4" s="64" customFormat="1" ht="15.75" thickBot="1" x14ac:dyDescent="0.3">
      <c r="A36" s="168" t="s">
        <v>8</v>
      </c>
      <c r="B36" s="169"/>
      <c r="C36" s="170"/>
      <c r="D36" s="109" t="e">
        <f>ROUND((D34/C11),2)</f>
        <v>#N/A</v>
      </c>
    </row>
    <row r="37" spans="1:4" ht="13.5" thickBot="1" x14ac:dyDescent="0.25">
      <c r="A37" s="2"/>
      <c r="B37" s="2"/>
      <c r="C37" s="2"/>
      <c r="D37" s="2"/>
    </row>
    <row r="38" spans="1:4" x14ac:dyDescent="0.2">
      <c r="A38" s="15" t="s">
        <v>9</v>
      </c>
      <c r="B38" s="2"/>
      <c r="C38" s="2"/>
      <c r="D38" s="2"/>
    </row>
    <row r="39" spans="1:4" ht="16.5" customHeight="1" x14ac:dyDescent="0.2">
      <c r="A39" s="159"/>
      <c r="B39" s="2"/>
      <c r="C39" s="2"/>
      <c r="D39" s="140" t="s">
        <v>72</v>
      </c>
    </row>
    <row r="40" spans="1:4" ht="16.5" customHeight="1" thickBot="1" x14ac:dyDescent="0.25">
      <c r="A40" s="160"/>
      <c r="B40" s="2"/>
      <c r="C40" s="2"/>
      <c r="D40" s="130"/>
    </row>
  </sheetData>
  <sheetProtection formatCells="0" selectLockedCells="1"/>
  <protectedRanges>
    <protectedRange sqref="C13:C16 C11 D5 C18" name="Bereich1"/>
    <protectedRange sqref="A5:C5" name="Bereich1_1"/>
  </protectedRanges>
  <mergeCells count="8">
    <mergeCell ref="A39:A40"/>
    <mergeCell ref="A5:C5"/>
    <mergeCell ref="C14:D14"/>
    <mergeCell ref="A31:C31"/>
    <mergeCell ref="A36:C36"/>
    <mergeCell ref="C8:D8"/>
    <mergeCell ref="C9:D9"/>
    <mergeCell ref="C10:D10"/>
  </mergeCells>
  <phoneticPr fontId="10" type="noConversion"/>
  <hyperlinks>
    <hyperlink ref="D39" location="Startseite!A1" display="zurück zur Startseite" xr:uid="{00000000-0004-0000-0100-000000000000}"/>
  </hyperlinks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&amp;L&amp;8&amp;F
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D56"/>
  <sheetViews>
    <sheetView zoomScale="85" zoomScaleNormal="85" workbookViewId="0">
      <selection activeCell="D6" sqref="D6"/>
    </sheetView>
  </sheetViews>
  <sheetFormatPr baseColWidth="10" defaultColWidth="11.42578125" defaultRowHeight="12.75" x14ac:dyDescent="0.2"/>
  <cols>
    <col min="1" max="1" width="67.5703125" style="21" customWidth="1"/>
    <col min="2" max="2" width="9.7109375" style="21" hidden="1" customWidth="1"/>
    <col min="3" max="3" width="22.140625" style="21" bestFit="1" customWidth="1"/>
    <col min="4" max="4" width="24.28515625" style="21" customWidth="1"/>
    <col min="5" max="16384" width="11.42578125" style="21"/>
  </cols>
  <sheetData>
    <row r="1" spans="1:4" s="64" customFormat="1" ht="15" x14ac:dyDescent="0.25">
      <c r="A1" s="61"/>
      <c r="B1" s="62"/>
      <c r="C1" s="62"/>
      <c r="D1" s="63">
        <f ca="1">TODAY()</f>
        <v>45575</v>
      </c>
    </row>
    <row r="2" spans="1:4" s="64" customFormat="1" ht="15" x14ac:dyDescent="0.25">
      <c r="A2" s="65" t="s">
        <v>73</v>
      </c>
      <c r="B2" s="62"/>
      <c r="C2" s="62"/>
      <c r="D2" s="62"/>
    </row>
    <row r="3" spans="1:4" s="64" customFormat="1" ht="15" x14ac:dyDescent="0.25">
      <c r="A3" s="61"/>
      <c r="B3" s="62"/>
      <c r="C3" s="62"/>
      <c r="D3" s="62"/>
    </row>
    <row r="4" spans="1:4" s="64" customFormat="1" ht="14.25" x14ac:dyDescent="0.2">
      <c r="A4" s="66" t="s">
        <v>0</v>
      </c>
      <c r="B4" s="62"/>
      <c r="C4" s="62"/>
      <c r="D4" s="62"/>
    </row>
    <row r="5" spans="1:4" ht="42" customHeight="1" x14ac:dyDescent="0.25">
      <c r="A5" s="161" t="s">
        <v>11</v>
      </c>
      <c r="B5" s="175"/>
      <c r="C5" s="175"/>
      <c r="D5" s="26" t="s">
        <v>96</v>
      </c>
    </row>
    <row r="6" spans="1:4" x14ac:dyDescent="0.2">
      <c r="A6" s="1"/>
      <c r="B6" s="2"/>
      <c r="C6" s="2"/>
      <c r="D6" s="2"/>
    </row>
    <row r="7" spans="1:4" ht="13.5" thickBot="1" x14ac:dyDescent="0.25">
      <c r="A7" s="1"/>
      <c r="B7" s="2"/>
      <c r="C7" s="2"/>
      <c r="D7" s="2"/>
    </row>
    <row r="8" spans="1:4" s="64" customFormat="1" ht="15" x14ac:dyDescent="0.25">
      <c r="A8" s="67" t="s">
        <v>60</v>
      </c>
      <c r="B8" s="68"/>
      <c r="C8" s="171"/>
      <c r="D8" s="172"/>
    </row>
    <row r="9" spans="1:4" s="64" customFormat="1" ht="15" x14ac:dyDescent="0.25">
      <c r="A9" s="69" t="s">
        <v>61</v>
      </c>
      <c r="B9" s="70"/>
      <c r="C9" s="173"/>
      <c r="D9" s="174"/>
    </row>
    <row r="10" spans="1:4" s="64" customFormat="1" ht="15" x14ac:dyDescent="0.25">
      <c r="A10" s="69" t="s">
        <v>62</v>
      </c>
      <c r="B10" s="70"/>
      <c r="C10" s="173"/>
      <c r="D10" s="174"/>
    </row>
    <row r="11" spans="1:4" s="64" customFormat="1" ht="14.25" x14ac:dyDescent="0.2">
      <c r="A11" s="100" t="s">
        <v>26</v>
      </c>
      <c r="B11" s="70"/>
      <c r="C11" s="101"/>
      <c r="D11" s="74"/>
    </row>
    <row r="12" spans="1:4" s="64" customFormat="1" ht="15" thickBot="1" x14ac:dyDescent="0.25">
      <c r="A12" s="75" t="s">
        <v>1</v>
      </c>
      <c r="B12" s="76"/>
      <c r="C12" s="77"/>
      <c r="D12" s="78" t="e">
        <f>VLOOKUP(C11,Wohnflächen,2)</f>
        <v>#N/A</v>
      </c>
    </row>
    <row r="13" spans="1:4" s="64" customFormat="1" ht="14.25" x14ac:dyDescent="0.2">
      <c r="A13" s="79" t="s">
        <v>2</v>
      </c>
      <c r="B13" s="80"/>
      <c r="C13" s="81"/>
      <c r="D13" s="74"/>
    </row>
    <row r="14" spans="1:4" s="64" customFormat="1" ht="28.5" x14ac:dyDescent="0.2">
      <c r="A14" s="110" t="s">
        <v>3</v>
      </c>
      <c r="B14" s="80"/>
      <c r="C14" s="176"/>
      <c r="D14" s="177"/>
    </row>
    <row r="15" spans="1:4" s="64" customFormat="1" ht="14.25" x14ac:dyDescent="0.2">
      <c r="A15" s="84" t="s">
        <v>14</v>
      </c>
      <c r="B15" s="85"/>
      <c r="C15" s="86" t="e">
        <f>VLOOKUP(C13,Jahreswärmebedarf,2)</f>
        <v>#N/A</v>
      </c>
      <c r="D15" s="111"/>
    </row>
    <row r="16" spans="1:4" s="64" customFormat="1" ht="14.25" x14ac:dyDescent="0.2">
      <c r="A16" s="84" t="s">
        <v>15</v>
      </c>
      <c r="B16" s="85"/>
      <c r="C16" s="112" t="e">
        <f>D12*C15</f>
        <v>#N/A</v>
      </c>
      <c r="D16" s="111"/>
    </row>
    <row r="17" spans="1:4" s="64" customFormat="1" ht="15" x14ac:dyDescent="0.25">
      <c r="A17" s="100" t="s">
        <v>65</v>
      </c>
      <c r="B17" s="85"/>
      <c r="C17" s="113"/>
      <c r="D17" s="114" t="e">
        <f>VLOOKUP(C17,Brennstoffart,2)</f>
        <v>#N/A</v>
      </c>
    </row>
    <row r="18" spans="1:4" s="64" customFormat="1" ht="15" x14ac:dyDescent="0.25">
      <c r="A18" s="100" t="s">
        <v>66</v>
      </c>
      <c r="B18" s="85"/>
      <c r="C18" s="113"/>
      <c r="D18" s="114" t="e">
        <f>VLOOKUP(C18,Brennstoffart,2)</f>
        <v>#N/A</v>
      </c>
    </row>
    <row r="19" spans="1:4" s="64" customFormat="1" ht="14.25" x14ac:dyDescent="0.2">
      <c r="A19" s="84" t="s">
        <v>30</v>
      </c>
      <c r="B19" s="115"/>
      <c r="C19" s="116">
        <v>1</v>
      </c>
      <c r="D19" s="111"/>
    </row>
    <row r="20" spans="1:4" s="64" customFormat="1" ht="14.25" x14ac:dyDescent="0.2">
      <c r="A20" s="84" t="s">
        <v>31</v>
      </c>
      <c r="B20" s="115"/>
      <c r="C20" s="117">
        <f>1-C19</f>
        <v>0</v>
      </c>
      <c r="D20" s="118"/>
    </row>
    <row r="21" spans="1:4" s="64" customFormat="1" ht="15" thickBot="1" x14ac:dyDescent="0.25">
      <c r="A21" s="92"/>
      <c r="B21" s="92"/>
      <c r="C21" s="93"/>
      <c r="D21" s="131"/>
    </row>
    <row r="22" spans="1:4" s="64" customFormat="1" ht="15" x14ac:dyDescent="0.25">
      <c r="A22" s="94" t="s">
        <v>67</v>
      </c>
      <c r="B22" s="95"/>
      <c r="C22" s="95"/>
      <c r="D22" s="96"/>
    </row>
    <row r="23" spans="1:4" s="64" customFormat="1" ht="6.75" customHeight="1" x14ac:dyDescent="0.25">
      <c r="A23" s="97"/>
      <c r="B23" s="62"/>
      <c r="C23" s="62"/>
      <c r="D23" s="74"/>
    </row>
    <row r="24" spans="1:4" s="64" customFormat="1" ht="15" x14ac:dyDescent="0.25">
      <c r="A24" s="75" t="s">
        <v>4</v>
      </c>
      <c r="B24" s="62"/>
      <c r="C24" s="77"/>
      <c r="D24" s="98" t="e">
        <f>D12</f>
        <v>#N/A</v>
      </c>
    </row>
    <row r="25" spans="1:4" s="64" customFormat="1" ht="14.25" x14ac:dyDescent="0.2">
      <c r="A25" s="99"/>
      <c r="B25" s="62"/>
      <c r="C25" s="62"/>
      <c r="D25" s="74"/>
    </row>
    <row r="26" spans="1:4" s="62" customFormat="1" ht="15" x14ac:dyDescent="0.25">
      <c r="A26" s="100" t="s">
        <v>32</v>
      </c>
      <c r="C26" s="119">
        <f>C17</f>
        <v>0</v>
      </c>
      <c r="D26" s="114" t="e">
        <f>VLOOKUP(C26,Brennstoffart,2)</f>
        <v>#N/A</v>
      </c>
    </row>
    <row r="27" spans="1:4" s="62" customFormat="1" ht="15" x14ac:dyDescent="0.25">
      <c r="A27" s="100" t="s">
        <v>17</v>
      </c>
      <c r="C27" s="103" t="e">
        <f>IF(C26=5,"nicht zugelassen",IF(C26=6,"nicht zugelassen",(ROUND(C16*VLOOKUP(C17,Brennstoffart,4,FALSE),2))))</f>
        <v>#N/A</v>
      </c>
      <c r="D27" s="104" t="s">
        <v>19</v>
      </c>
    </row>
    <row r="28" spans="1:4" s="62" customFormat="1" ht="15" x14ac:dyDescent="0.25">
      <c r="A28" s="100" t="s">
        <v>57</v>
      </c>
      <c r="C28" s="105" t="str">
        <f>IF(OR(C26=1,C26=2),ROUND(C27/Daten!C35,2),"0,00")</f>
        <v>0,00</v>
      </c>
      <c r="D28" s="104" t="s">
        <v>56</v>
      </c>
    </row>
    <row r="29" spans="1:4" s="62" customFormat="1" ht="15" x14ac:dyDescent="0.25">
      <c r="A29" s="100" t="s">
        <v>45</v>
      </c>
      <c r="C29" s="105" t="e">
        <f>ROUND(C27*C19,2)</f>
        <v>#N/A</v>
      </c>
      <c r="D29" s="104" t="s">
        <v>19</v>
      </c>
    </row>
    <row r="30" spans="1:4" s="62" customFormat="1" ht="15" x14ac:dyDescent="0.25">
      <c r="A30" s="100" t="s">
        <v>20</v>
      </c>
      <c r="C30" s="106" t="e">
        <f>VLOOKUP(C26,Brennstoffart,8)</f>
        <v>#N/A</v>
      </c>
      <c r="D30" s="104" t="s">
        <v>19</v>
      </c>
    </row>
    <row r="31" spans="1:4" x14ac:dyDescent="0.2">
      <c r="A31" s="3"/>
      <c r="B31" s="2"/>
      <c r="C31" s="2"/>
      <c r="D31" s="4"/>
    </row>
    <row r="32" spans="1:4" ht="16.5" thickBot="1" x14ac:dyDescent="0.3">
      <c r="A32" s="16" t="s">
        <v>28</v>
      </c>
      <c r="B32" s="17"/>
      <c r="C32" s="18"/>
      <c r="D32" s="19" t="e">
        <f>ROUND((C27*C30*C19),2)</f>
        <v>#N/A</v>
      </c>
    </row>
    <row r="33" spans="1:4" ht="16.5" thickBot="1" x14ac:dyDescent="0.3">
      <c r="A33" s="23"/>
      <c r="B33" s="23"/>
      <c r="C33" s="23"/>
      <c r="D33" s="24"/>
    </row>
    <row r="34" spans="1:4" s="64" customFormat="1" ht="15" x14ac:dyDescent="0.25">
      <c r="A34" s="94" t="s">
        <v>68</v>
      </c>
      <c r="B34" s="95"/>
      <c r="C34" s="95"/>
      <c r="D34" s="96"/>
    </row>
    <row r="35" spans="1:4" s="64" customFormat="1" ht="15" x14ac:dyDescent="0.25">
      <c r="A35" s="97"/>
      <c r="B35" s="62"/>
      <c r="C35" s="62"/>
      <c r="D35" s="74"/>
    </row>
    <row r="36" spans="1:4" s="64" customFormat="1" ht="15" x14ac:dyDescent="0.25">
      <c r="A36" s="75" t="s">
        <v>4</v>
      </c>
      <c r="B36" s="62"/>
      <c r="C36" s="77"/>
      <c r="D36" s="98" t="e">
        <f>D12</f>
        <v>#N/A</v>
      </c>
    </row>
    <row r="37" spans="1:4" s="64" customFormat="1" ht="14.25" x14ac:dyDescent="0.2">
      <c r="A37" s="99"/>
      <c r="B37" s="62"/>
      <c r="C37" s="62"/>
      <c r="D37" s="74"/>
    </row>
    <row r="38" spans="1:4" s="64" customFormat="1" ht="15" x14ac:dyDescent="0.25">
      <c r="A38" s="100" t="s">
        <v>33</v>
      </c>
      <c r="B38" s="62"/>
      <c r="C38" s="119">
        <f>C18</f>
        <v>0</v>
      </c>
      <c r="D38" s="102" t="e">
        <f>VLOOKUP(C38,Brennstoffart,2)</f>
        <v>#N/A</v>
      </c>
    </row>
    <row r="39" spans="1:4" s="64" customFormat="1" ht="15" x14ac:dyDescent="0.25">
      <c r="A39" s="100" t="s">
        <v>17</v>
      </c>
      <c r="B39" s="62"/>
      <c r="C39" s="103" t="e">
        <f>IF(C38=5,"nicht zugelassen",IF(C38=6,"nicht zugelassen",(ROUND(C16*VLOOKUP(C18,Brennstoffart,4,FALSE),2))))</f>
        <v>#N/A</v>
      </c>
      <c r="D39" s="104" t="s">
        <v>19</v>
      </c>
    </row>
    <row r="40" spans="1:4" s="64" customFormat="1" ht="15" x14ac:dyDescent="0.25">
      <c r="A40" s="100" t="s">
        <v>57</v>
      </c>
      <c r="B40" s="62"/>
      <c r="C40" s="105" t="str">
        <f>IF(OR(C38=1,C38=2),ROUND(C39/Daten!C35,2),"0,00")</f>
        <v>0,00</v>
      </c>
      <c r="D40" s="104" t="s">
        <v>56</v>
      </c>
    </row>
    <row r="41" spans="1:4" s="64" customFormat="1" ht="15" x14ac:dyDescent="0.25">
      <c r="A41" s="100" t="s">
        <v>45</v>
      </c>
      <c r="B41" s="62"/>
      <c r="C41" s="105" t="e">
        <f>ROUND(C39*C20,2)</f>
        <v>#N/A</v>
      </c>
      <c r="D41" s="104"/>
    </row>
    <row r="42" spans="1:4" s="64" customFormat="1" ht="15" x14ac:dyDescent="0.25">
      <c r="A42" s="100" t="s">
        <v>20</v>
      </c>
      <c r="B42" s="62"/>
      <c r="C42" s="106" t="e">
        <f>VLOOKUP(C38,Brennstoffart,8)</f>
        <v>#N/A</v>
      </c>
      <c r="D42" s="104" t="s">
        <v>19</v>
      </c>
    </row>
    <row r="43" spans="1:4" s="64" customFormat="1" ht="14.25" x14ac:dyDescent="0.2">
      <c r="A43" s="99"/>
      <c r="B43" s="62"/>
      <c r="C43" s="62"/>
      <c r="D43" s="74"/>
    </row>
    <row r="44" spans="1:4" ht="16.5" thickBot="1" x14ac:dyDescent="0.3">
      <c r="A44" s="16" t="s">
        <v>29</v>
      </c>
      <c r="B44" s="17"/>
      <c r="C44" s="18"/>
      <c r="D44" s="19" t="e">
        <f>ROUND((C39*C42*C20),2)</f>
        <v>#N/A</v>
      </c>
    </row>
    <row r="45" spans="1:4" x14ac:dyDescent="0.2">
      <c r="A45" s="48"/>
      <c r="B45" s="48"/>
      <c r="C45" s="48"/>
      <c r="D45" s="48"/>
    </row>
    <row r="46" spans="1:4" ht="13.5" thickBot="1" x14ac:dyDescent="0.25">
      <c r="A46" s="48"/>
      <c r="B46" s="48"/>
      <c r="C46" s="48"/>
      <c r="D46" s="22"/>
    </row>
    <row r="47" spans="1:4" s="64" customFormat="1" ht="15.75" thickBot="1" x14ac:dyDescent="0.3">
      <c r="A47" s="165" t="s">
        <v>25</v>
      </c>
      <c r="B47" s="166"/>
      <c r="C47" s="167"/>
      <c r="D47" s="107"/>
    </row>
    <row r="48" spans="1:4" x14ac:dyDescent="0.2">
      <c r="A48" s="48"/>
      <c r="B48" s="48"/>
      <c r="C48" s="48"/>
      <c r="D48" s="48"/>
    </row>
    <row r="49" spans="1:4" ht="13.5" thickBot="1" x14ac:dyDescent="0.25">
      <c r="A49" s="2"/>
      <c r="B49" s="2"/>
      <c r="C49" s="2"/>
      <c r="D49" s="2"/>
    </row>
    <row r="50" spans="1:4" ht="16.5" thickBot="1" x14ac:dyDescent="0.3">
      <c r="A50" s="12" t="s">
        <v>7</v>
      </c>
      <c r="B50" s="13"/>
      <c r="C50" s="13"/>
      <c r="D50" s="14" t="e">
        <f>IF(C19+C20=1,D32+D44+D47,"Anteile Brennstoffarten überprüfen!!!")</f>
        <v>#N/A</v>
      </c>
    </row>
    <row r="51" spans="1:4" ht="13.5" thickBot="1" x14ac:dyDescent="0.25">
      <c r="A51" s="2"/>
      <c r="B51" s="2"/>
      <c r="C51" s="2"/>
      <c r="D51" s="2"/>
    </row>
    <row r="52" spans="1:4" s="64" customFormat="1" ht="15.75" thickBot="1" x14ac:dyDescent="0.3">
      <c r="A52" s="168" t="s">
        <v>8</v>
      </c>
      <c r="B52" s="169"/>
      <c r="C52" s="170"/>
      <c r="D52" s="109" t="e">
        <f>ROUND((D50/C11),2)</f>
        <v>#N/A</v>
      </c>
    </row>
    <row r="53" spans="1:4" ht="13.5" thickBot="1" x14ac:dyDescent="0.25">
      <c r="A53" s="2"/>
      <c r="B53" s="2"/>
      <c r="C53" s="2"/>
      <c r="D53" s="2"/>
    </row>
    <row r="54" spans="1:4" x14ac:dyDescent="0.2">
      <c r="A54" s="15" t="s">
        <v>9</v>
      </c>
      <c r="B54" s="2"/>
      <c r="C54" s="2"/>
      <c r="D54" s="2"/>
    </row>
    <row r="55" spans="1:4" ht="16.5" customHeight="1" x14ac:dyDescent="0.2">
      <c r="A55" s="159"/>
      <c r="B55" s="2"/>
      <c r="C55" s="2"/>
      <c r="D55" s="140" t="s">
        <v>72</v>
      </c>
    </row>
    <row r="56" spans="1:4" ht="16.5" customHeight="1" thickBot="1" x14ac:dyDescent="0.25">
      <c r="A56" s="160"/>
      <c r="B56" s="2"/>
      <c r="C56" s="2"/>
      <c r="D56" s="2"/>
    </row>
  </sheetData>
  <sheetProtection formatCells="0" selectLockedCells="1"/>
  <protectedRanges>
    <protectedRange sqref="C13:C18 C20:C21 D5 C11" name="Bereich1"/>
    <protectedRange sqref="A5:C5" name="Bereich1_1"/>
  </protectedRanges>
  <mergeCells count="8">
    <mergeCell ref="A55:A56"/>
    <mergeCell ref="A5:C5"/>
    <mergeCell ref="C14:D14"/>
    <mergeCell ref="A47:C47"/>
    <mergeCell ref="A52:C52"/>
    <mergeCell ref="C8:D8"/>
    <mergeCell ref="C9:D9"/>
    <mergeCell ref="C10:D10"/>
  </mergeCells>
  <phoneticPr fontId="10" type="noConversion"/>
  <hyperlinks>
    <hyperlink ref="D55" location="Startseite!A1" display="zurück zur Startseite" xr:uid="{00000000-0004-0000-0200-000000000000}"/>
  </hyperlinks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Footer>&amp;L&amp;8&amp;F
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D58"/>
  <sheetViews>
    <sheetView zoomScale="85" zoomScaleNormal="85" workbookViewId="0">
      <selection activeCell="H37" sqref="H37"/>
    </sheetView>
  </sheetViews>
  <sheetFormatPr baseColWidth="10" defaultColWidth="11.42578125" defaultRowHeight="12.75" x14ac:dyDescent="0.2"/>
  <cols>
    <col min="1" max="1" width="73.28515625" style="21" customWidth="1"/>
    <col min="2" max="2" width="4.42578125" style="21" hidden="1" customWidth="1"/>
    <col min="3" max="3" width="22.140625" style="21" bestFit="1" customWidth="1"/>
    <col min="4" max="4" width="31.28515625" style="21" bestFit="1" customWidth="1"/>
    <col min="5" max="5" width="4.7109375" style="21" customWidth="1"/>
    <col min="6" max="16384" width="11.42578125" style="21"/>
  </cols>
  <sheetData>
    <row r="1" spans="1:4" s="64" customFormat="1" ht="15" x14ac:dyDescent="0.25">
      <c r="A1" s="61"/>
      <c r="B1" s="62"/>
      <c r="C1" s="62"/>
      <c r="D1" s="63">
        <f ca="1">TODAY()</f>
        <v>45575</v>
      </c>
    </row>
    <row r="2" spans="1:4" s="64" customFormat="1" ht="15" x14ac:dyDescent="0.25">
      <c r="A2" s="65" t="s">
        <v>73</v>
      </c>
      <c r="B2" s="62"/>
      <c r="C2" s="62"/>
      <c r="D2" s="62"/>
    </row>
    <row r="3" spans="1:4" s="64" customFormat="1" ht="15" x14ac:dyDescent="0.25">
      <c r="A3" s="61"/>
      <c r="B3" s="62"/>
      <c r="C3" s="62"/>
      <c r="D3" s="62"/>
    </row>
    <row r="4" spans="1:4" s="64" customFormat="1" ht="14.25" x14ac:dyDescent="0.2">
      <c r="A4" s="66" t="s">
        <v>0</v>
      </c>
      <c r="B4" s="62"/>
      <c r="C4" s="62"/>
      <c r="D4" s="62"/>
    </row>
    <row r="5" spans="1:4" ht="42" customHeight="1" x14ac:dyDescent="0.25">
      <c r="A5" s="161" t="s">
        <v>11</v>
      </c>
      <c r="B5" s="175"/>
      <c r="C5" s="175"/>
      <c r="D5" s="26" t="s">
        <v>96</v>
      </c>
    </row>
    <row r="6" spans="1:4" x14ac:dyDescent="0.2">
      <c r="A6" s="1"/>
      <c r="B6" s="2"/>
      <c r="C6" s="2"/>
      <c r="D6" s="2"/>
    </row>
    <row r="7" spans="1:4" ht="13.5" thickBot="1" x14ac:dyDescent="0.25">
      <c r="A7" s="1"/>
      <c r="B7" s="2"/>
      <c r="C7" s="2"/>
      <c r="D7" s="2"/>
    </row>
    <row r="8" spans="1:4" s="64" customFormat="1" ht="15" x14ac:dyDescent="0.25">
      <c r="A8" s="67" t="s">
        <v>60</v>
      </c>
      <c r="B8" s="68"/>
      <c r="C8" s="171"/>
      <c r="D8" s="172"/>
    </row>
    <row r="9" spans="1:4" s="64" customFormat="1" ht="15" x14ac:dyDescent="0.25">
      <c r="A9" s="69" t="s">
        <v>61</v>
      </c>
      <c r="B9" s="70"/>
      <c r="C9" s="173"/>
      <c r="D9" s="174"/>
    </row>
    <row r="10" spans="1:4" s="64" customFormat="1" ht="15" x14ac:dyDescent="0.25">
      <c r="A10" s="69" t="s">
        <v>62</v>
      </c>
      <c r="B10" s="70"/>
      <c r="C10" s="173"/>
      <c r="D10" s="174"/>
    </row>
    <row r="11" spans="1:4" s="64" customFormat="1" ht="14.25" x14ac:dyDescent="0.2">
      <c r="A11" s="100" t="s">
        <v>26</v>
      </c>
      <c r="B11" s="70"/>
      <c r="C11" s="101"/>
      <c r="D11" s="74"/>
    </row>
    <row r="12" spans="1:4" s="64" customFormat="1" ht="15" thickBot="1" x14ac:dyDescent="0.25">
      <c r="A12" s="75" t="s">
        <v>1</v>
      </c>
      <c r="B12" s="76"/>
      <c r="C12" s="77"/>
      <c r="D12" s="78" t="e">
        <f>VLOOKUP(C11,Wohnflächen,2)</f>
        <v>#N/A</v>
      </c>
    </row>
    <row r="13" spans="1:4" s="64" customFormat="1" ht="14.25" x14ac:dyDescent="0.2">
      <c r="A13" s="79" t="s">
        <v>2</v>
      </c>
      <c r="B13" s="80"/>
      <c r="C13" s="81"/>
      <c r="D13" s="74"/>
    </row>
    <row r="14" spans="1:4" s="64" customFormat="1" ht="28.5" x14ac:dyDescent="0.2">
      <c r="A14" s="110" t="s">
        <v>3</v>
      </c>
      <c r="B14" s="80"/>
      <c r="C14" s="176"/>
      <c r="D14" s="177"/>
    </row>
    <row r="15" spans="1:4" s="64" customFormat="1" ht="14.25" x14ac:dyDescent="0.2">
      <c r="A15" s="84" t="s">
        <v>14</v>
      </c>
      <c r="B15" s="85"/>
      <c r="C15" s="86" t="e">
        <f>VLOOKUP(C13,Jahreswärmebedarf,2)</f>
        <v>#N/A</v>
      </c>
      <c r="D15" s="111"/>
    </row>
    <row r="16" spans="1:4" s="64" customFormat="1" ht="14.25" x14ac:dyDescent="0.2">
      <c r="A16" s="84" t="s">
        <v>15</v>
      </c>
      <c r="B16" s="85"/>
      <c r="C16" s="112" t="e">
        <f>D12*C15</f>
        <v>#N/A</v>
      </c>
      <c r="D16" s="111"/>
    </row>
    <row r="17" spans="1:4" s="64" customFormat="1" ht="15" x14ac:dyDescent="0.25">
      <c r="A17" s="84" t="s">
        <v>38</v>
      </c>
      <c r="B17" s="85"/>
      <c r="C17" s="113"/>
      <c r="D17" s="102" t="e">
        <f>VLOOKUP(C17,Brennstoffart,2)</f>
        <v>#N/A</v>
      </c>
    </row>
    <row r="18" spans="1:4" s="64" customFormat="1" ht="15" x14ac:dyDescent="0.25">
      <c r="A18" s="84" t="s">
        <v>39</v>
      </c>
      <c r="B18" s="85"/>
      <c r="C18" s="113"/>
      <c r="D18" s="102" t="e">
        <f>VLOOKUP(C18,Brennstoffart,2)</f>
        <v>#N/A</v>
      </c>
    </row>
    <row r="19" spans="1:4" s="64" customFormat="1" ht="15" x14ac:dyDescent="0.25">
      <c r="A19" s="84" t="s">
        <v>43</v>
      </c>
      <c r="B19" s="115"/>
      <c r="C19" s="120"/>
      <c r="D19" s="121" t="s">
        <v>58</v>
      </c>
    </row>
    <row r="20" spans="1:4" s="64" customFormat="1" ht="15" x14ac:dyDescent="0.25">
      <c r="A20" s="84" t="s">
        <v>36</v>
      </c>
      <c r="B20" s="115"/>
      <c r="C20" s="122">
        <f>IF(OR(C17=1,C17=2),ROUND('Winterbrand kombiniert 2'!C19*Daten!C35,2),C19)</f>
        <v>0</v>
      </c>
      <c r="D20" s="121" t="s">
        <v>19</v>
      </c>
    </row>
    <row r="21" spans="1:4" s="64" customFormat="1" ht="15" x14ac:dyDescent="0.25">
      <c r="A21" s="100" t="s">
        <v>44</v>
      </c>
      <c r="B21" s="115"/>
      <c r="C21" s="123"/>
      <c r="D21" s="124" t="s">
        <v>58</v>
      </c>
    </row>
    <row r="22" spans="1:4" s="64" customFormat="1" ht="15.75" thickBot="1" x14ac:dyDescent="0.3">
      <c r="A22" s="125" t="s">
        <v>37</v>
      </c>
      <c r="B22" s="126"/>
      <c r="C22" s="127">
        <f>IF(OR(C18=1,C18=2),ROUND(C21*Daten!C35,2),C21)</f>
        <v>0</v>
      </c>
      <c r="D22" s="128" t="s">
        <v>19</v>
      </c>
    </row>
    <row r="23" spans="1:4" ht="13.5" thickBot="1" x14ac:dyDescent="0.25">
      <c r="A23" s="47"/>
      <c r="B23" s="47"/>
      <c r="C23" s="7"/>
      <c r="D23" s="132"/>
    </row>
    <row r="24" spans="1:4" s="64" customFormat="1" ht="15" x14ac:dyDescent="0.25">
      <c r="A24" s="94" t="s">
        <v>69</v>
      </c>
      <c r="B24" s="95"/>
      <c r="C24" s="95"/>
      <c r="D24" s="96"/>
    </row>
    <row r="25" spans="1:4" s="64" customFormat="1" ht="6.75" customHeight="1" x14ac:dyDescent="0.25">
      <c r="A25" s="97"/>
      <c r="B25" s="62"/>
      <c r="C25" s="62"/>
      <c r="D25" s="74"/>
    </row>
    <row r="26" spans="1:4" s="64" customFormat="1" ht="15" x14ac:dyDescent="0.25">
      <c r="A26" s="75" t="s">
        <v>4</v>
      </c>
      <c r="B26" s="62"/>
      <c r="C26" s="77"/>
      <c r="D26" s="98" t="e">
        <f>D12</f>
        <v>#N/A</v>
      </c>
    </row>
    <row r="27" spans="1:4" s="64" customFormat="1" ht="14.25" x14ac:dyDescent="0.2">
      <c r="A27" s="99"/>
      <c r="B27" s="62"/>
      <c r="C27" s="62"/>
      <c r="D27" s="74"/>
    </row>
    <row r="28" spans="1:4" s="62" customFormat="1" ht="15" x14ac:dyDescent="0.25">
      <c r="A28" s="100" t="s">
        <v>34</v>
      </c>
      <c r="C28" s="119">
        <f>C17</f>
        <v>0</v>
      </c>
      <c r="D28" s="102" t="e">
        <f>VLOOKUP(C28,Brennstoffart,2)</f>
        <v>#N/A</v>
      </c>
    </row>
    <row r="29" spans="1:4" s="62" customFormat="1" ht="15" x14ac:dyDescent="0.25">
      <c r="A29" s="100" t="s">
        <v>17</v>
      </c>
      <c r="C29" s="103" t="e">
        <f>IF(C28=5,"nicht zugelassen",IF(C28=6,"nicht zugelassen",(ROUND(C16*VLOOKUP(C28,Brennstoffart,4,FALSE),2))))</f>
        <v>#N/A</v>
      </c>
      <c r="D29" s="104" t="s">
        <v>19</v>
      </c>
    </row>
    <row r="30" spans="1:4" s="62" customFormat="1" ht="15" x14ac:dyDescent="0.25">
      <c r="A30" s="100" t="s">
        <v>57</v>
      </c>
      <c r="C30" s="105" t="str">
        <f>IF(OR(C28=1,C28=2),ROUND(C29/Daten!C35,2),"0,00")</f>
        <v>0,00</v>
      </c>
      <c r="D30" s="104" t="s">
        <v>56</v>
      </c>
    </row>
    <row r="31" spans="1:4" s="62" customFormat="1" ht="15" x14ac:dyDescent="0.25">
      <c r="A31" s="100" t="s">
        <v>45</v>
      </c>
      <c r="C31" s="105" t="e">
        <f>IF(C20&lt;C29,C20,C29)</f>
        <v>#N/A</v>
      </c>
      <c r="D31" s="104" t="s">
        <v>19</v>
      </c>
    </row>
    <row r="32" spans="1:4" s="62" customFormat="1" ht="15" x14ac:dyDescent="0.25">
      <c r="A32" s="100" t="s">
        <v>20</v>
      </c>
      <c r="C32" s="106" t="e">
        <f>VLOOKUP(C28,Brennstoffart,8)</f>
        <v>#N/A</v>
      </c>
      <c r="D32" s="104" t="s">
        <v>19</v>
      </c>
    </row>
    <row r="33" spans="1:4" x14ac:dyDescent="0.2">
      <c r="A33" s="3"/>
      <c r="B33" s="2"/>
      <c r="C33" s="2"/>
      <c r="D33" s="4"/>
    </row>
    <row r="34" spans="1:4" ht="16.5" thickBot="1" x14ac:dyDescent="0.3">
      <c r="A34" s="16" t="s">
        <v>28</v>
      </c>
      <c r="B34" s="17"/>
      <c r="C34" s="18"/>
      <c r="D34" s="19" t="e">
        <f>IF(C20&lt;C29,ROUND(C20*C32,2),ROUND(C29*C32,2))</f>
        <v>#N/A</v>
      </c>
    </row>
    <row r="35" spans="1:4" ht="16.5" thickBot="1" x14ac:dyDescent="0.3">
      <c r="A35" s="23"/>
      <c r="B35" s="23"/>
      <c r="C35" s="23"/>
      <c r="D35" s="24"/>
    </row>
    <row r="36" spans="1:4" s="64" customFormat="1" ht="15" x14ac:dyDescent="0.25">
      <c r="A36" s="94" t="s">
        <v>70</v>
      </c>
      <c r="B36" s="95"/>
      <c r="C36" s="95"/>
      <c r="D36" s="96"/>
    </row>
    <row r="37" spans="1:4" s="64" customFormat="1" ht="15" x14ac:dyDescent="0.25">
      <c r="A37" s="97"/>
      <c r="B37" s="62"/>
      <c r="C37" s="62"/>
      <c r="D37" s="74"/>
    </row>
    <row r="38" spans="1:4" s="64" customFormat="1" ht="15" x14ac:dyDescent="0.25">
      <c r="A38" s="75" t="s">
        <v>4</v>
      </c>
      <c r="B38" s="62"/>
      <c r="C38" s="77"/>
      <c r="D38" s="98" t="e">
        <f>D12</f>
        <v>#N/A</v>
      </c>
    </row>
    <row r="39" spans="1:4" s="64" customFormat="1" ht="14.25" x14ac:dyDescent="0.2">
      <c r="A39" s="99"/>
      <c r="B39" s="62"/>
      <c r="C39" s="62"/>
      <c r="D39" s="74"/>
    </row>
    <row r="40" spans="1:4" s="64" customFormat="1" ht="15" x14ac:dyDescent="0.25">
      <c r="A40" s="100" t="s">
        <v>42</v>
      </c>
      <c r="B40" s="62"/>
      <c r="C40" s="119">
        <f>C18</f>
        <v>0</v>
      </c>
      <c r="D40" s="102" t="e">
        <f>VLOOKUP(C40,Brennstoffart,2)</f>
        <v>#N/A</v>
      </c>
    </row>
    <row r="41" spans="1:4" s="64" customFormat="1" ht="15" x14ac:dyDescent="0.25">
      <c r="A41" s="100" t="s">
        <v>46</v>
      </c>
      <c r="B41" s="62"/>
      <c r="C41" s="103" t="e">
        <f>IF(C40=5,"nicht zugelassen",IF(C40=6,"nicht zugelassen",(ROUND(Daten!B42*VLOOKUP(C40,Brennstoffart,4,FALSE),2))))</f>
        <v>#N/A</v>
      </c>
      <c r="D41" s="104" t="s">
        <v>19</v>
      </c>
    </row>
    <row r="42" spans="1:4" s="64" customFormat="1" ht="15" x14ac:dyDescent="0.25">
      <c r="A42" s="100" t="s">
        <v>59</v>
      </c>
      <c r="B42" s="62"/>
      <c r="C42" s="105" t="str">
        <f>IF(OR(C40=1,C40=2),ROUND(C41/Daten!C35,2),"0,00")</f>
        <v>0,00</v>
      </c>
      <c r="D42" s="104" t="s">
        <v>56</v>
      </c>
    </row>
    <row r="43" spans="1:4" s="64" customFormat="1" ht="15" x14ac:dyDescent="0.25">
      <c r="A43" s="100" t="s">
        <v>45</v>
      </c>
      <c r="B43" s="62"/>
      <c r="C43" s="105" t="e">
        <f>IF(C22&lt;C41,C22,C41)</f>
        <v>#N/A</v>
      </c>
      <c r="D43" s="104" t="s">
        <v>19</v>
      </c>
    </row>
    <row r="44" spans="1:4" s="64" customFormat="1" ht="15" x14ac:dyDescent="0.25">
      <c r="A44" s="100" t="s">
        <v>20</v>
      </c>
      <c r="B44" s="62"/>
      <c r="C44" s="106" t="e">
        <f>VLOOKUP(C40,Brennstoffart,8)</f>
        <v>#N/A</v>
      </c>
      <c r="D44" s="104" t="s">
        <v>19</v>
      </c>
    </row>
    <row r="45" spans="1:4" x14ac:dyDescent="0.2">
      <c r="A45" s="3"/>
      <c r="B45" s="2"/>
      <c r="C45" s="2"/>
      <c r="D45" s="4"/>
    </row>
    <row r="46" spans="1:4" ht="16.5" thickBot="1" x14ac:dyDescent="0.3">
      <c r="A46" s="16" t="s">
        <v>29</v>
      </c>
      <c r="B46" s="17"/>
      <c r="C46" s="18"/>
      <c r="D46" s="19" t="e">
        <f>IF(C22&lt;C41,ROUND(C22*C44,2),ROUND(C41*C44,2))</f>
        <v>#N/A</v>
      </c>
    </row>
    <row r="47" spans="1:4" x14ac:dyDescent="0.2">
      <c r="A47" s="48"/>
      <c r="B47" s="48"/>
      <c r="C47" s="48"/>
      <c r="D47" s="48"/>
    </row>
    <row r="48" spans="1:4" ht="13.5" thickBot="1" x14ac:dyDescent="0.25">
      <c r="A48" s="48"/>
      <c r="B48" s="48"/>
      <c r="C48" s="48"/>
      <c r="D48" s="22"/>
    </row>
    <row r="49" spans="1:4" s="64" customFormat="1" ht="15.75" thickBot="1" x14ac:dyDescent="0.3">
      <c r="A49" s="165" t="s">
        <v>25</v>
      </c>
      <c r="B49" s="166"/>
      <c r="C49" s="167"/>
      <c r="D49" s="107"/>
    </row>
    <row r="50" spans="1:4" x14ac:dyDescent="0.2">
      <c r="A50" s="48"/>
      <c r="B50" s="48"/>
      <c r="C50" s="48"/>
      <c r="D50" s="48"/>
    </row>
    <row r="51" spans="1:4" ht="13.5" thickBot="1" x14ac:dyDescent="0.25">
      <c r="A51" s="2"/>
      <c r="B51" s="2"/>
      <c r="C51" s="2"/>
      <c r="D51" s="2"/>
    </row>
    <row r="52" spans="1:4" ht="16.5" thickBot="1" x14ac:dyDescent="0.3">
      <c r="A52" s="12" t="s">
        <v>7</v>
      </c>
      <c r="B52" s="13"/>
      <c r="C52" s="13"/>
      <c r="D52" s="14" t="e">
        <f>D34+D46+D49</f>
        <v>#N/A</v>
      </c>
    </row>
    <row r="53" spans="1:4" ht="13.5" thickBot="1" x14ac:dyDescent="0.25">
      <c r="A53" s="2"/>
      <c r="B53" s="2"/>
      <c r="C53" s="2"/>
      <c r="D53" s="2"/>
    </row>
    <row r="54" spans="1:4" s="64" customFormat="1" ht="15.75" thickBot="1" x14ac:dyDescent="0.3">
      <c r="A54" s="168" t="s">
        <v>8</v>
      </c>
      <c r="B54" s="169"/>
      <c r="C54" s="170"/>
      <c r="D54" s="109" t="e">
        <f>ROUND((D52/C11),2)</f>
        <v>#N/A</v>
      </c>
    </row>
    <row r="55" spans="1:4" ht="13.5" thickBot="1" x14ac:dyDescent="0.25">
      <c r="A55" s="2"/>
      <c r="B55" s="2"/>
      <c r="C55" s="2"/>
      <c r="D55" s="2"/>
    </row>
    <row r="56" spans="1:4" x14ac:dyDescent="0.2">
      <c r="A56" s="15" t="s">
        <v>9</v>
      </c>
      <c r="B56" s="2"/>
      <c r="C56" s="2"/>
      <c r="D56" s="2"/>
    </row>
    <row r="57" spans="1:4" ht="17.25" customHeight="1" x14ac:dyDescent="0.2">
      <c r="A57" s="159"/>
      <c r="B57" s="2"/>
      <c r="C57" s="2"/>
      <c r="D57" s="140" t="s">
        <v>72</v>
      </c>
    </row>
    <row r="58" spans="1:4" ht="17.25" customHeight="1" thickBot="1" x14ac:dyDescent="0.25">
      <c r="A58" s="160"/>
      <c r="B58" s="2"/>
      <c r="C58" s="2"/>
      <c r="D58" s="2"/>
    </row>
  </sheetData>
  <sheetProtection formatCells="0" selectLockedCells="1"/>
  <protectedRanges>
    <protectedRange sqref="C13:C18 C21:C23 D5:D6 C11" name="Bereich1"/>
    <protectedRange sqref="A5:C6" name="Bereich1_1"/>
  </protectedRanges>
  <mergeCells count="8">
    <mergeCell ref="A57:A58"/>
    <mergeCell ref="A5:C5"/>
    <mergeCell ref="C14:D14"/>
    <mergeCell ref="A49:C49"/>
    <mergeCell ref="A54:C54"/>
    <mergeCell ref="C8:D8"/>
    <mergeCell ref="C9:D9"/>
    <mergeCell ref="C10:D10"/>
  </mergeCells>
  <phoneticPr fontId="10" type="noConversion"/>
  <hyperlinks>
    <hyperlink ref="D57" location="Startseite!A1" display="zurück zur Startseite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Footer>&amp;L&amp;8&amp;F
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P57"/>
  <sheetViews>
    <sheetView topLeftCell="A4" workbookViewId="0">
      <selection activeCell="E46" sqref="E46"/>
    </sheetView>
  </sheetViews>
  <sheetFormatPr baseColWidth="10" defaultColWidth="11.42578125" defaultRowHeight="12.75" x14ac:dyDescent="0.2"/>
  <cols>
    <col min="1" max="1" width="41.42578125" style="21" customWidth="1"/>
    <col min="2" max="2" width="26.85546875" style="21" customWidth="1"/>
    <col min="3" max="3" width="9" style="21" customWidth="1"/>
    <col min="4" max="4" width="19" style="21" bestFit="1" customWidth="1"/>
    <col min="5" max="5" width="6.7109375" style="21" bestFit="1" customWidth="1"/>
    <col min="6" max="6" width="18.42578125" style="21" bestFit="1" customWidth="1"/>
    <col min="7" max="7" width="3.42578125" style="21" hidden="1" customWidth="1"/>
    <col min="8" max="8" width="12.85546875" style="21" bestFit="1" customWidth="1"/>
    <col min="9" max="9" width="19.140625" style="21" bestFit="1" customWidth="1"/>
    <col min="10" max="11" width="13.140625" style="21" customWidth="1"/>
    <col min="12" max="13" width="12.85546875" style="21" bestFit="1" customWidth="1"/>
    <col min="14" max="16" width="12.85546875" style="21" hidden="1" customWidth="1"/>
    <col min="17" max="16384" width="11.42578125" style="21"/>
  </cols>
  <sheetData>
    <row r="1" spans="1:7" s="143" customFormat="1" ht="63.75" x14ac:dyDescent="0.2">
      <c r="A1" s="141" t="s">
        <v>5</v>
      </c>
      <c r="B1" s="142" t="s">
        <v>1</v>
      </c>
      <c r="C1" s="142" t="s">
        <v>74</v>
      </c>
      <c r="F1" s="144"/>
      <c r="G1" s="144"/>
    </row>
    <row r="2" spans="1:7" x14ac:dyDescent="0.2">
      <c r="A2" s="145">
        <v>1</v>
      </c>
      <c r="B2" s="146">
        <v>50</v>
      </c>
      <c r="C2" s="146">
        <v>80</v>
      </c>
      <c r="F2" s="135"/>
      <c r="G2" s="135"/>
    </row>
    <row r="3" spans="1:7" x14ac:dyDescent="0.2">
      <c r="A3" s="145">
        <v>2</v>
      </c>
      <c r="B3" s="146">
        <v>60</v>
      </c>
      <c r="C3" s="146">
        <v>80</v>
      </c>
      <c r="F3" s="135"/>
      <c r="G3" s="135"/>
    </row>
    <row r="4" spans="1:7" x14ac:dyDescent="0.2">
      <c r="A4" s="145">
        <v>3</v>
      </c>
      <c r="B4" s="146">
        <v>75</v>
      </c>
      <c r="C4" s="146">
        <v>100</v>
      </c>
      <c r="F4" s="135"/>
      <c r="G4" s="135"/>
    </row>
    <row r="5" spans="1:7" x14ac:dyDescent="0.2">
      <c r="A5" s="145">
        <v>4</v>
      </c>
      <c r="B5" s="146">
        <v>85</v>
      </c>
      <c r="C5" s="146">
        <v>120</v>
      </c>
    </row>
    <row r="6" spans="1:7" x14ac:dyDescent="0.2">
      <c r="A6" s="145">
        <v>5</v>
      </c>
      <c r="B6" s="146">
        <f>B5+10</f>
        <v>95</v>
      </c>
      <c r="C6" s="146">
        <v>140</v>
      </c>
    </row>
    <row r="7" spans="1:7" x14ac:dyDescent="0.2">
      <c r="A7" s="145">
        <v>6</v>
      </c>
      <c r="B7" s="146">
        <f t="shared" ref="B7:B16" si="0">B6+10</f>
        <v>105</v>
      </c>
      <c r="C7" s="146">
        <v>160</v>
      </c>
    </row>
    <row r="8" spans="1:7" x14ac:dyDescent="0.2">
      <c r="A8" s="145">
        <v>7</v>
      </c>
      <c r="B8" s="146">
        <f t="shared" si="0"/>
        <v>115</v>
      </c>
      <c r="C8" s="146">
        <v>180</v>
      </c>
    </row>
    <row r="9" spans="1:7" x14ac:dyDescent="0.2">
      <c r="A9" s="145">
        <v>8</v>
      </c>
      <c r="B9" s="146">
        <f t="shared" si="0"/>
        <v>125</v>
      </c>
      <c r="C9" s="146">
        <v>200</v>
      </c>
      <c r="F9" s="140" t="s">
        <v>72</v>
      </c>
    </row>
    <row r="10" spans="1:7" x14ac:dyDescent="0.2">
      <c r="A10" s="145">
        <v>9</v>
      </c>
      <c r="B10" s="146">
        <f t="shared" si="0"/>
        <v>135</v>
      </c>
      <c r="C10" s="146">
        <v>220</v>
      </c>
    </row>
    <row r="11" spans="1:7" x14ac:dyDescent="0.2">
      <c r="A11" s="145">
        <v>10</v>
      </c>
      <c r="B11" s="146">
        <f t="shared" si="0"/>
        <v>145</v>
      </c>
      <c r="C11" s="146">
        <v>240</v>
      </c>
    </row>
    <row r="12" spans="1:7" x14ac:dyDescent="0.2">
      <c r="A12" s="145">
        <v>11</v>
      </c>
      <c r="B12" s="146">
        <f t="shared" si="0"/>
        <v>155</v>
      </c>
      <c r="C12" s="146">
        <v>260</v>
      </c>
    </row>
    <row r="13" spans="1:7" x14ac:dyDescent="0.2">
      <c r="A13" s="145">
        <v>12</v>
      </c>
      <c r="B13" s="146">
        <f t="shared" si="0"/>
        <v>165</v>
      </c>
      <c r="C13" s="146">
        <v>280</v>
      </c>
    </row>
    <row r="14" spans="1:7" x14ac:dyDescent="0.2">
      <c r="A14" s="145">
        <v>13</v>
      </c>
      <c r="B14" s="146">
        <f t="shared" si="0"/>
        <v>175</v>
      </c>
      <c r="C14" s="146">
        <v>300</v>
      </c>
    </row>
    <row r="15" spans="1:7" x14ac:dyDescent="0.2">
      <c r="A15" s="145">
        <v>14</v>
      </c>
      <c r="B15" s="146">
        <f t="shared" si="0"/>
        <v>185</v>
      </c>
      <c r="C15" s="146">
        <v>320</v>
      </c>
    </row>
    <row r="16" spans="1:7" x14ac:dyDescent="0.2">
      <c r="A16" s="145">
        <v>15</v>
      </c>
      <c r="B16" s="146">
        <f t="shared" si="0"/>
        <v>195</v>
      </c>
      <c r="C16" s="146">
        <v>340</v>
      </c>
    </row>
    <row r="18" spans="1:16" s="48" customFormat="1" ht="13.5" thickBot="1" x14ac:dyDescent="0.25">
      <c r="A18" s="47"/>
      <c r="B18" s="46"/>
      <c r="C18" s="49"/>
      <c r="D18" s="47"/>
      <c r="G18" s="151"/>
      <c r="H18" s="151" t="s">
        <v>95</v>
      </c>
      <c r="I18" s="147" t="s">
        <v>78</v>
      </c>
      <c r="J18" s="151" t="s">
        <v>93</v>
      </c>
      <c r="K18" s="147" t="s">
        <v>92</v>
      </c>
      <c r="L18" s="151" t="s">
        <v>91</v>
      </c>
      <c r="M18" s="151" t="s">
        <v>88</v>
      </c>
      <c r="N18" s="151" t="s">
        <v>75</v>
      </c>
      <c r="O18" s="151" t="s">
        <v>76</v>
      </c>
      <c r="P18" s="151" t="s">
        <v>77</v>
      </c>
    </row>
    <row r="19" spans="1:16" x14ac:dyDescent="0.2">
      <c r="A19" s="29" t="s">
        <v>48</v>
      </c>
      <c r="B19" s="54" t="s">
        <v>27</v>
      </c>
      <c r="C19" s="40" t="s">
        <v>16</v>
      </c>
      <c r="D19" s="41" t="s">
        <v>49</v>
      </c>
      <c r="E19" s="45" t="s">
        <v>50</v>
      </c>
      <c r="F19" s="31" t="s">
        <v>51</v>
      </c>
      <c r="G19" s="30"/>
      <c r="H19" s="154" t="s">
        <v>52</v>
      </c>
      <c r="I19" s="30"/>
      <c r="J19" s="154" t="s">
        <v>52</v>
      </c>
      <c r="K19" s="30" t="s">
        <v>52</v>
      </c>
      <c r="L19" s="154" t="s">
        <v>52</v>
      </c>
      <c r="M19" s="154" t="s">
        <v>52</v>
      </c>
      <c r="N19" s="154" t="s">
        <v>52</v>
      </c>
      <c r="O19" s="154" t="s">
        <v>52</v>
      </c>
      <c r="P19" s="154" t="s">
        <v>52</v>
      </c>
    </row>
    <row r="20" spans="1:16" x14ac:dyDescent="0.2">
      <c r="A20" s="148">
        <v>1</v>
      </c>
      <c r="B20" s="56" t="s">
        <v>79</v>
      </c>
      <c r="C20" s="3" t="s">
        <v>16</v>
      </c>
      <c r="D20" s="42">
        <f>1/F20</f>
        <v>0.25</v>
      </c>
      <c r="E20" s="3" t="s">
        <v>24</v>
      </c>
      <c r="F20" s="57">
        <v>4</v>
      </c>
      <c r="G20" s="58"/>
      <c r="H20" s="155">
        <v>0.36309999999999998</v>
      </c>
      <c r="I20" s="152">
        <f>H20-J20</f>
        <v>-1.5400000000000025E-2</v>
      </c>
      <c r="J20" s="155">
        <v>0.3785</v>
      </c>
      <c r="K20" s="155">
        <v>0.26369999999999999</v>
      </c>
      <c r="L20" s="155">
        <v>0.17430000000000001</v>
      </c>
      <c r="M20" s="155">
        <v>0.17499999999999999</v>
      </c>
      <c r="N20" s="155">
        <v>0.17499999999999999</v>
      </c>
      <c r="O20" s="155">
        <v>0.17499999999999999</v>
      </c>
      <c r="P20" s="155">
        <v>0.17499999999999999</v>
      </c>
    </row>
    <row r="21" spans="1:16" x14ac:dyDescent="0.2">
      <c r="A21" s="148">
        <v>2</v>
      </c>
      <c r="B21" s="56" t="s">
        <v>80</v>
      </c>
      <c r="C21" s="3" t="s">
        <v>16</v>
      </c>
      <c r="D21" s="42">
        <f>1/F21</f>
        <v>0.25</v>
      </c>
      <c r="E21" s="3" t="s">
        <v>24</v>
      </c>
      <c r="F21" s="57">
        <v>4</v>
      </c>
      <c r="G21" s="58"/>
      <c r="H21" s="155">
        <v>0.35420000000000001</v>
      </c>
      <c r="I21" s="158">
        <f>H21-J21</f>
        <v>-1.0099999999999998E-2</v>
      </c>
      <c r="J21" s="155">
        <v>0.36430000000000001</v>
      </c>
      <c r="K21" s="155">
        <v>0.27279999999999999</v>
      </c>
      <c r="L21" s="155">
        <v>0.1709</v>
      </c>
      <c r="M21" s="155">
        <v>0.16250000000000001</v>
      </c>
      <c r="N21" s="155">
        <v>0.16250000000000001</v>
      </c>
      <c r="O21" s="155">
        <v>0.16250000000000001</v>
      </c>
      <c r="P21" s="155">
        <v>0.16250000000000001</v>
      </c>
    </row>
    <row r="22" spans="1:16" x14ac:dyDescent="0.2">
      <c r="A22" s="148">
        <v>3</v>
      </c>
      <c r="B22" s="56" t="s">
        <v>6</v>
      </c>
      <c r="C22" s="3" t="s">
        <v>16</v>
      </c>
      <c r="D22" s="42">
        <f>1/F22</f>
        <v>0.15220700152207001</v>
      </c>
      <c r="E22" s="3" t="s">
        <v>35</v>
      </c>
      <c r="F22" s="57">
        <v>6.57</v>
      </c>
      <c r="G22" s="59"/>
      <c r="H22" s="156">
        <v>0.68689999999999996</v>
      </c>
      <c r="I22" s="152">
        <f>H22-J22</f>
        <v>7.6999999999999957E-2</v>
      </c>
      <c r="J22" s="156">
        <v>0.6099</v>
      </c>
      <c r="K22" s="156">
        <v>1.0041</v>
      </c>
      <c r="L22" s="156">
        <v>0.72509999999999997</v>
      </c>
      <c r="M22" s="156">
        <v>0.37219999999999998</v>
      </c>
      <c r="N22" s="156">
        <v>0.49</v>
      </c>
      <c r="O22" s="156">
        <v>0.44</v>
      </c>
      <c r="P22" s="156">
        <v>0.34</v>
      </c>
    </row>
    <row r="23" spans="1:16" x14ac:dyDescent="0.2">
      <c r="A23" s="148">
        <v>4</v>
      </c>
      <c r="B23" s="56" t="s">
        <v>81</v>
      </c>
      <c r="C23" s="3" t="s">
        <v>16</v>
      </c>
      <c r="D23" s="42">
        <f>1/F23</f>
        <v>0.15220700152207001</v>
      </c>
      <c r="E23" s="3" t="s">
        <v>35</v>
      </c>
      <c r="F23" s="57">
        <v>6.57</v>
      </c>
      <c r="G23" s="59"/>
      <c r="H23" s="156">
        <v>0.74119999999999997</v>
      </c>
      <c r="I23" s="152">
        <f>H23-J23</f>
        <v>8.5799999999999987E-2</v>
      </c>
      <c r="J23" s="156">
        <v>0.65539999999999998</v>
      </c>
      <c r="K23" s="156">
        <v>1.0174000000000001</v>
      </c>
      <c r="L23" s="156">
        <v>0.72629999999999995</v>
      </c>
      <c r="M23" s="156">
        <v>0.3422</v>
      </c>
      <c r="N23" s="156">
        <v>0.46</v>
      </c>
      <c r="O23" s="156">
        <v>0.44</v>
      </c>
      <c r="P23" s="156">
        <v>0.34</v>
      </c>
    </row>
    <row r="24" spans="1:16" x14ac:dyDescent="0.2">
      <c r="A24" s="148">
        <v>5</v>
      </c>
      <c r="B24" s="56" t="s">
        <v>89</v>
      </c>
      <c r="C24" s="3" t="s">
        <v>16</v>
      </c>
      <c r="D24" s="42">
        <f t="shared" ref="D24:D32" si="1">1/F24</f>
        <v>0.11764705882352941</v>
      </c>
      <c r="E24" s="3" t="s">
        <v>24</v>
      </c>
      <c r="F24" s="57">
        <v>8.5</v>
      </c>
      <c r="G24" s="58"/>
      <c r="H24" s="155">
        <v>1.1083000000000001</v>
      </c>
      <c r="I24" s="152"/>
      <c r="J24" s="155"/>
      <c r="K24" s="155"/>
      <c r="L24" s="155"/>
      <c r="M24" s="155"/>
      <c r="N24" s="155">
        <v>0.79400000000000004</v>
      </c>
      <c r="O24" s="155">
        <v>0.53600000000000003</v>
      </c>
      <c r="P24" s="155">
        <v>0.53600000000000003</v>
      </c>
    </row>
    <row r="25" spans="1:16" x14ac:dyDescent="0.2">
      <c r="A25" s="148">
        <v>6</v>
      </c>
      <c r="B25" s="56" t="s">
        <v>90</v>
      </c>
      <c r="C25" s="3" t="s">
        <v>16</v>
      </c>
      <c r="D25" s="42">
        <f t="shared" si="1"/>
        <v>0.11764705882352941</v>
      </c>
      <c r="E25" s="3" t="s">
        <v>24</v>
      </c>
      <c r="F25" s="57">
        <v>8.5</v>
      </c>
      <c r="G25" s="58"/>
      <c r="H25" s="155">
        <v>1.1083000000000001</v>
      </c>
      <c r="I25" s="152"/>
      <c r="J25" s="155"/>
      <c r="K25" s="155"/>
      <c r="L25" s="155"/>
      <c r="M25" s="155"/>
      <c r="N25" s="155">
        <v>0.75960000000000005</v>
      </c>
      <c r="O25" s="155">
        <v>0.75960000000000005</v>
      </c>
      <c r="P25" s="155">
        <v>0.60599999999999998</v>
      </c>
    </row>
    <row r="26" spans="1:16" x14ac:dyDescent="0.2">
      <c r="A26" s="148">
        <v>7</v>
      </c>
      <c r="B26" s="56" t="s">
        <v>21</v>
      </c>
      <c r="C26" s="3" t="s">
        <v>16</v>
      </c>
      <c r="D26" s="42">
        <f t="shared" si="1"/>
        <v>0.18867924528301888</v>
      </c>
      <c r="E26" s="3" t="s">
        <v>24</v>
      </c>
      <c r="F26" s="57">
        <v>5.3</v>
      </c>
      <c r="G26" s="58"/>
      <c r="H26" s="155">
        <v>0.56610000000000005</v>
      </c>
      <c r="I26" s="152">
        <f t="shared" ref="I26:I32" si="2">H26-J26</f>
        <v>-1.7899999999999916E-2</v>
      </c>
      <c r="J26" s="155">
        <v>0.58399999999999996</v>
      </c>
      <c r="K26" s="155">
        <v>0.48699999999999999</v>
      </c>
      <c r="L26" s="155">
        <v>0.25900000000000001</v>
      </c>
      <c r="M26" s="155">
        <v>0.23910000000000001</v>
      </c>
      <c r="N26" s="155">
        <v>0.21959999999999999</v>
      </c>
      <c r="O26" s="155">
        <v>0.23960000000000001</v>
      </c>
      <c r="P26" s="155">
        <v>0.2596</v>
      </c>
    </row>
    <row r="27" spans="1:16" x14ac:dyDescent="0.2">
      <c r="A27" s="148">
        <v>8</v>
      </c>
      <c r="B27" s="56" t="s">
        <v>22</v>
      </c>
      <c r="C27" s="3" t="s">
        <v>16</v>
      </c>
      <c r="D27" s="42">
        <f t="shared" si="1"/>
        <v>0.18867924528301888</v>
      </c>
      <c r="E27" s="3" t="s">
        <v>24</v>
      </c>
      <c r="F27" s="57">
        <v>5.3</v>
      </c>
      <c r="G27" s="58"/>
      <c r="H27" s="155">
        <v>0.56610000000000005</v>
      </c>
      <c r="I27" s="152">
        <f t="shared" si="2"/>
        <v>-1.7899999999999916E-2</v>
      </c>
      <c r="J27" s="155">
        <v>0.58399999999999996</v>
      </c>
      <c r="K27" s="155">
        <v>0.48699999999999999</v>
      </c>
      <c r="L27" s="155">
        <v>0.25650000000000001</v>
      </c>
      <c r="M27" s="155">
        <v>0.23910000000000001</v>
      </c>
      <c r="N27" s="155">
        <v>0.19900000000000001</v>
      </c>
      <c r="O27" s="155">
        <v>0.22900000000000001</v>
      </c>
      <c r="P27" s="155">
        <v>0.20899999999999999</v>
      </c>
    </row>
    <row r="28" spans="1:16" x14ac:dyDescent="0.2">
      <c r="A28" s="148">
        <v>9</v>
      </c>
      <c r="B28" s="56" t="s">
        <v>23</v>
      </c>
      <c r="C28" s="3" t="s">
        <v>16</v>
      </c>
      <c r="D28" s="42">
        <f t="shared" si="1"/>
        <v>0.18867924528301888</v>
      </c>
      <c r="E28" s="3" t="s">
        <v>24</v>
      </c>
      <c r="F28" s="57">
        <v>5.3</v>
      </c>
      <c r="G28" s="58"/>
      <c r="H28" s="155">
        <v>0.56610000000000005</v>
      </c>
      <c r="I28" s="152">
        <f t="shared" si="2"/>
        <v>-1.7899999999999916E-2</v>
      </c>
      <c r="J28" s="155">
        <v>0.58399999999999996</v>
      </c>
      <c r="K28" s="155">
        <v>0.48699999999999999</v>
      </c>
      <c r="L28" s="155">
        <v>0.25569999999999998</v>
      </c>
      <c r="M28" s="155">
        <v>0.23910000000000001</v>
      </c>
      <c r="N28" s="155">
        <v>0.2316</v>
      </c>
      <c r="O28" s="155">
        <v>0.23960000000000001</v>
      </c>
      <c r="P28" s="155">
        <v>0.2316</v>
      </c>
    </row>
    <row r="29" spans="1:16" x14ac:dyDescent="0.2">
      <c r="A29" s="148">
        <v>10</v>
      </c>
      <c r="B29" s="56" t="s">
        <v>82</v>
      </c>
      <c r="C29" s="3" t="s">
        <v>16</v>
      </c>
      <c r="D29" s="42">
        <f t="shared" si="1"/>
        <v>0.18867924528301888</v>
      </c>
      <c r="E29" s="3" t="s">
        <v>24</v>
      </c>
      <c r="F29" s="57">
        <v>5.3</v>
      </c>
      <c r="G29" s="58"/>
      <c r="H29" s="155">
        <v>0.56610000000000005</v>
      </c>
      <c r="I29" s="152">
        <f t="shared" si="2"/>
        <v>-1.7899999999999916E-2</v>
      </c>
      <c r="J29" s="155">
        <v>0.58399999999999996</v>
      </c>
      <c r="K29" s="155">
        <v>0.48699999999999999</v>
      </c>
      <c r="L29" s="155">
        <v>0.25900000000000001</v>
      </c>
      <c r="M29" s="155">
        <v>0.23910000000000001</v>
      </c>
      <c r="N29" s="155">
        <v>0.20760000000000001</v>
      </c>
      <c r="O29" s="155">
        <v>0.23960000000000001</v>
      </c>
      <c r="P29" s="155">
        <v>0.23960000000000001</v>
      </c>
    </row>
    <row r="30" spans="1:16" x14ac:dyDescent="0.2">
      <c r="A30" s="148">
        <v>11</v>
      </c>
      <c r="B30" s="56" t="s">
        <v>83</v>
      </c>
      <c r="C30" s="3" t="s">
        <v>16</v>
      </c>
      <c r="D30" s="42">
        <f t="shared" si="1"/>
        <v>0.19157088122605365</v>
      </c>
      <c r="E30" s="3" t="s">
        <v>24</v>
      </c>
      <c r="F30" s="57">
        <v>5.22</v>
      </c>
      <c r="G30" s="58"/>
      <c r="H30" s="155">
        <v>0.53159999999999996</v>
      </c>
      <c r="I30" s="152">
        <f t="shared" si="2"/>
        <v>1.0999999999999899E-3</v>
      </c>
      <c r="J30" s="155">
        <v>0.53049999999999997</v>
      </c>
      <c r="K30" s="155">
        <v>0.76419999999999999</v>
      </c>
      <c r="L30" s="155">
        <v>0.33</v>
      </c>
      <c r="M30" s="155">
        <v>0.28799999999999998</v>
      </c>
      <c r="N30" s="155">
        <v>0.27900000000000003</v>
      </c>
      <c r="O30" s="155">
        <v>0.4</v>
      </c>
      <c r="P30" s="155">
        <v>0.4</v>
      </c>
    </row>
    <row r="31" spans="1:16" x14ac:dyDescent="0.2">
      <c r="A31" s="148">
        <v>12</v>
      </c>
      <c r="B31" s="56" t="s">
        <v>84</v>
      </c>
      <c r="C31" s="3" t="s">
        <v>16</v>
      </c>
      <c r="D31" s="42">
        <f t="shared" si="1"/>
        <v>0.19157088122605365</v>
      </c>
      <c r="E31" s="3" t="s">
        <v>24</v>
      </c>
      <c r="F31" s="57">
        <v>5.22</v>
      </c>
      <c r="G31" s="58"/>
      <c r="H31" s="155">
        <v>0.53159999999999996</v>
      </c>
      <c r="I31" s="152">
        <f t="shared" si="2"/>
        <v>1.0999999999999899E-3</v>
      </c>
      <c r="J31" s="155">
        <v>0.53049999999999997</v>
      </c>
      <c r="K31" s="155">
        <v>0.76419999999999999</v>
      </c>
      <c r="L31" s="155">
        <v>0.32100000000000001</v>
      </c>
      <c r="M31" s="155">
        <v>0.32</v>
      </c>
      <c r="N31" s="155">
        <v>0.22900000000000001</v>
      </c>
      <c r="O31" s="155">
        <v>0.22900000000000001</v>
      </c>
      <c r="P31" s="155">
        <v>0.22900000000000001</v>
      </c>
    </row>
    <row r="32" spans="1:16" x14ac:dyDescent="0.2">
      <c r="A32" s="148">
        <v>13</v>
      </c>
      <c r="B32" s="56" t="s">
        <v>47</v>
      </c>
      <c r="C32" s="3" t="s">
        <v>16</v>
      </c>
      <c r="D32" s="42">
        <f t="shared" si="1"/>
        <v>0.2</v>
      </c>
      <c r="E32" s="3" t="s">
        <v>24</v>
      </c>
      <c r="F32" s="60">
        <v>5</v>
      </c>
      <c r="G32" s="58"/>
      <c r="H32" s="155">
        <v>0.39989999999999998</v>
      </c>
      <c r="I32" s="152">
        <f t="shared" si="2"/>
        <v>-9.0000000000000024E-2</v>
      </c>
      <c r="J32" s="155">
        <v>0.4899</v>
      </c>
      <c r="K32" s="155">
        <v>0.80759999999999998</v>
      </c>
      <c r="L32" s="155">
        <v>0.28239999999999998</v>
      </c>
      <c r="M32" s="155">
        <v>0.27850000000000003</v>
      </c>
      <c r="N32" s="155">
        <v>0.29849999999999999</v>
      </c>
      <c r="O32" s="155">
        <v>0.2707</v>
      </c>
      <c r="P32" s="155">
        <v>0.27710000000000001</v>
      </c>
    </row>
    <row r="33" spans="1:16" ht="13.5" thickBot="1" x14ac:dyDescent="0.25">
      <c r="A33" s="149">
        <v>14</v>
      </c>
      <c r="B33" s="55" t="s">
        <v>53</v>
      </c>
      <c r="C33" s="43"/>
      <c r="D33" s="44"/>
      <c r="E33" s="36"/>
      <c r="F33" s="20"/>
      <c r="G33" s="6"/>
      <c r="H33" s="157"/>
      <c r="I33" s="153"/>
      <c r="J33" s="157"/>
      <c r="K33" s="153"/>
      <c r="L33" s="157"/>
      <c r="M33" s="157"/>
      <c r="N33" s="157"/>
      <c r="O33" s="157"/>
      <c r="P33" s="157"/>
    </row>
    <row r="34" spans="1:16" ht="13.5" thickBot="1" x14ac:dyDescent="0.25"/>
    <row r="35" spans="1:16" x14ac:dyDescent="0.2">
      <c r="A35" s="52" t="s">
        <v>12</v>
      </c>
      <c r="B35" s="9" t="s">
        <v>55</v>
      </c>
      <c r="C35" s="53">
        <v>400</v>
      </c>
    </row>
    <row r="36" spans="1:16" ht="13.5" thickBot="1" x14ac:dyDescent="0.25">
      <c r="A36" s="36"/>
      <c r="B36" s="11" t="s">
        <v>18</v>
      </c>
      <c r="C36" s="51">
        <v>500</v>
      </c>
    </row>
    <row r="37" spans="1:16" ht="13.5" thickBot="1" x14ac:dyDescent="0.25">
      <c r="C37" s="27"/>
    </row>
    <row r="38" spans="1:16" ht="13.5" thickBot="1" x14ac:dyDescent="0.25">
      <c r="A38" s="32"/>
      <c r="B38" s="50"/>
    </row>
    <row r="39" spans="1:16" ht="13.5" thickBot="1" x14ac:dyDescent="0.25"/>
    <row r="40" spans="1:16" x14ac:dyDescent="0.2">
      <c r="A40" s="8" t="s">
        <v>54</v>
      </c>
      <c r="B40" s="10"/>
      <c r="G40" s="2"/>
    </row>
    <row r="41" spans="1:16" x14ac:dyDescent="0.2">
      <c r="A41" s="3" t="s">
        <v>40</v>
      </c>
      <c r="B41" s="35" t="e">
        <f>VLOOKUP('Winterbrand kombiniert 2'!C28,Brennstoffart,6)*'Winterbrand kombiniert 2'!C31</f>
        <v>#N/A</v>
      </c>
      <c r="G41" s="2"/>
    </row>
    <row r="42" spans="1:16" ht="13.5" thickBot="1" x14ac:dyDescent="0.25">
      <c r="A42" s="36" t="s">
        <v>41</v>
      </c>
      <c r="B42" s="37" t="e">
        <f>IF(B41&lt;'Winterbrand kombiniert 2'!C16,'Winterbrand kombiniert 2'!C16-Daten!B41,0)</f>
        <v>#N/A</v>
      </c>
    </row>
    <row r="43" spans="1:16" ht="13.5" thickBot="1" x14ac:dyDescent="0.25">
      <c r="A43" s="2"/>
      <c r="B43" s="136"/>
    </row>
    <row r="44" spans="1:16" x14ac:dyDescent="0.2">
      <c r="A44" s="39" t="s">
        <v>71</v>
      </c>
      <c r="B44" s="137"/>
    </row>
    <row r="45" spans="1:16" x14ac:dyDescent="0.2">
      <c r="A45" s="138" t="s">
        <v>40</v>
      </c>
      <c r="B45" s="57" t="e">
        <v>#N/A</v>
      </c>
    </row>
    <row r="46" spans="1:16" ht="13.5" thickBot="1" x14ac:dyDescent="0.25">
      <c r="A46" s="43" t="s">
        <v>41</v>
      </c>
      <c r="B46" s="139" t="e">
        <v>#N/A</v>
      </c>
    </row>
    <row r="47" spans="1:16" ht="13.5" thickBot="1" x14ac:dyDescent="0.25">
      <c r="B47" s="28"/>
    </row>
    <row r="48" spans="1:16" x14ac:dyDescent="0.2">
      <c r="A48" s="39"/>
      <c r="B48" s="38"/>
    </row>
    <row r="49" spans="1:2" x14ac:dyDescent="0.2">
      <c r="A49" s="3"/>
      <c r="B49" s="35"/>
    </row>
    <row r="50" spans="1:2" ht="13.5" thickBot="1" x14ac:dyDescent="0.25">
      <c r="A50" s="36"/>
      <c r="B50" s="37"/>
    </row>
    <row r="51" spans="1:2" ht="13.5" thickBot="1" x14ac:dyDescent="0.25"/>
    <row r="52" spans="1:2" x14ac:dyDescent="0.2">
      <c r="A52" s="8" t="s">
        <v>13</v>
      </c>
      <c r="B52" s="10"/>
    </row>
    <row r="53" spans="1:2" x14ac:dyDescent="0.2">
      <c r="A53" s="5">
        <v>1500</v>
      </c>
      <c r="B53" s="25">
        <v>240</v>
      </c>
    </row>
    <row r="54" spans="1:2" x14ac:dyDescent="0.2">
      <c r="A54" s="5">
        <v>1978</v>
      </c>
      <c r="B54" s="25">
        <v>200</v>
      </c>
    </row>
    <row r="55" spans="1:2" x14ac:dyDescent="0.2">
      <c r="A55" s="5">
        <v>1984</v>
      </c>
      <c r="B55" s="25">
        <v>160</v>
      </c>
    </row>
    <row r="56" spans="1:2" x14ac:dyDescent="0.2">
      <c r="A56" s="5">
        <v>1995</v>
      </c>
      <c r="B56" s="25">
        <v>100</v>
      </c>
    </row>
    <row r="57" spans="1:2" ht="13.5" thickBot="1" x14ac:dyDescent="0.25">
      <c r="A57" s="33">
        <v>2002</v>
      </c>
      <c r="B57" s="34">
        <v>90</v>
      </c>
    </row>
  </sheetData>
  <sheetProtection selectLockedCells="1" selectUnlockedCells="1"/>
  <phoneticPr fontId="10" type="noConversion"/>
  <conditionalFormatting sqref="I20:I33 K33">
    <cfRule type="cellIs" dxfId="1" priority="11" operator="lessThan">
      <formula>0</formula>
    </cfRule>
    <cfRule type="cellIs" dxfId="0" priority="12" operator="greaterThan">
      <formula>0</formula>
    </cfRule>
  </conditionalFormatting>
  <hyperlinks>
    <hyperlink ref="F9" location="Startseite!A1" display="zurück zur Startseite" xr:uid="{00000000-0004-0000-0400-000000000000}"/>
  </hyperlinks>
  <pageMargins left="0.70866141732283472" right="0.70866141732283472" top="0.78740157480314965" bottom="0.78740157480314965" header="0.31496062992125984" footer="0.31496062992125984"/>
  <pageSetup paperSize="9" scale="40" orientation="portrait" r:id="rId1"/>
  <headerFooter>
    <oddFooter>&amp;L&amp;8&amp;F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Startseite</vt:lpstr>
      <vt:lpstr>Winterbrand</vt:lpstr>
      <vt:lpstr>Winterbrand kombiniert 1</vt:lpstr>
      <vt:lpstr>Winterbrand kombiniert 2</vt:lpstr>
      <vt:lpstr>Daten</vt:lpstr>
      <vt:lpstr>Brennstoffart</vt:lpstr>
      <vt:lpstr>Jahreswärmebbedarf</vt:lpstr>
      <vt:lpstr>Jahreswärmebedarf</vt:lpstr>
      <vt:lpstr>Wohnflächen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Diederichs, Bernd-Henrich</dc:creator>
  <cp:lastModifiedBy>Küsters, Joschka</cp:lastModifiedBy>
  <cp:lastPrinted>2019-10-09T07:38:12Z</cp:lastPrinted>
  <dcterms:created xsi:type="dcterms:W3CDTF">2007-07-25T12:18:09Z</dcterms:created>
  <dcterms:modified xsi:type="dcterms:W3CDTF">2024-10-10T11:57:21Z</dcterms:modified>
</cp:coreProperties>
</file>