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KrebsK\Desktop\"/>
    </mc:Choice>
  </mc:AlternateContent>
  <xr:revisionPtr revIDLastSave="0" documentId="13_ncr:1_{F6112023-1E1D-47A6-8E77-B5FABB5FF061}" xr6:coauthVersionLast="36" xr6:coauthVersionMax="36" xr10:uidLastSave="{00000000-0000-0000-0000-000000000000}"/>
  <bookViews>
    <workbookView xWindow="120" yWindow="133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Tabelle1!$A$1:$I$73</definedName>
  </definedNames>
  <calcPr calcId="191029"/>
</workbook>
</file>

<file path=xl/calcChain.xml><?xml version="1.0" encoding="utf-8"?>
<calcChain xmlns="http://schemas.openxmlformats.org/spreadsheetml/2006/main">
  <c r="F51" i="1" l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A73" i="1"/>
  <c r="A72" i="1"/>
  <c r="A71" i="1"/>
  <c r="A70" i="1"/>
  <c r="A69" i="1"/>
  <c r="A68" i="1"/>
  <c r="A67" i="1"/>
  <c r="A66" i="1"/>
  <c r="A65" i="1"/>
  <c r="A64" i="1"/>
  <c r="A63" i="1"/>
  <c r="D63" i="1"/>
  <c r="D64" i="1"/>
  <c r="D65" i="1"/>
  <c r="D66" i="1"/>
  <c r="D67" i="1"/>
  <c r="D68" i="1"/>
  <c r="D69" i="1"/>
  <c r="D70" i="1"/>
  <c r="D71" i="1"/>
  <c r="D72" i="1"/>
  <c r="D73" i="1"/>
  <c r="A62" i="1"/>
  <c r="A61" i="1"/>
  <c r="A60" i="1"/>
  <c r="A59" i="1"/>
  <c r="A58" i="1"/>
  <c r="A57" i="1"/>
  <c r="A56" i="1"/>
  <c r="A55" i="1"/>
  <c r="A54" i="1"/>
  <c r="A53" i="1"/>
  <c r="A52" i="1"/>
  <c r="D52" i="1"/>
  <c r="D53" i="1"/>
  <c r="D54" i="1"/>
  <c r="D55" i="1"/>
  <c r="D56" i="1"/>
  <c r="D57" i="1"/>
  <c r="D58" i="1"/>
  <c r="D59" i="1"/>
  <c r="D60" i="1"/>
  <c r="D61" i="1"/>
  <c r="D62" i="1"/>
  <c r="F50" i="1"/>
  <c r="D50" i="1"/>
  <c r="A50" i="1"/>
  <c r="D14" i="1"/>
  <c r="F35" i="1"/>
  <c r="E51" i="1" l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D51" i="1" l="1"/>
  <c r="A51" i="1"/>
  <c r="A29" i="1"/>
  <c r="A31" i="1" s="1"/>
  <c r="H24" i="1"/>
  <c r="A33" i="1" l="1"/>
  <c r="A35" i="1" s="1"/>
  <c r="E35" i="1" l="1"/>
  <c r="A36" i="1"/>
  <c r="E36" i="1" s="1"/>
  <c r="B62" i="1" l="1"/>
  <c r="B64" i="1"/>
  <c r="B66" i="1"/>
  <c r="B68" i="1"/>
  <c r="B70" i="1"/>
  <c r="B72" i="1"/>
  <c r="B63" i="1"/>
  <c r="B65" i="1"/>
  <c r="B67" i="1"/>
  <c r="B69" i="1"/>
  <c r="B71" i="1"/>
  <c r="B73" i="1"/>
  <c r="B52" i="1"/>
  <c r="B54" i="1"/>
  <c r="B56" i="1"/>
  <c r="B58" i="1"/>
  <c r="B60" i="1"/>
  <c r="B53" i="1"/>
  <c r="B57" i="1"/>
  <c r="B61" i="1"/>
  <c r="B55" i="1"/>
  <c r="B50" i="1"/>
  <c r="B59" i="1"/>
  <c r="B51" i="1"/>
</calcChain>
</file>

<file path=xl/sharedStrings.xml><?xml version="1.0" encoding="utf-8"?>
<sst xmlns="http://schemas.openxmlformats.org/spreadsheetml/2006/main" count="343" uniqueCount="215">
  <si>
    <t>eLb:</t>
  </si>
  <si>
    <t>Name, Vorname:</t>
  </si>
  <si>
    <t>Geburtsdatum:</t>
  </si>
  <si>
    <t>Adresse:</t>
  </si>
  <si>
    <t>Arbeitgeber:</t>
  </si>
  <si>
    <t>Monate</t>
  </si>
  <si>
    <t>Förderzeitraum:</t>
  </si>
  <si>
    <t>bis</t>
  </si>
  <si>
    <t>€ pro Monat</t>
  </si>
  <si>
    <t>Berechnung des monatlichen Eingliederungszuschusses:</t>
  </si>
  <si>
    <t xml:space="preserve"> Bruttogehalt</t>
  </si>
  <si>
    <t>Zwischensumme</t>
  </si>
  <si>
    <t>*</t>
  </si>
  <si>
    <t>% =</t>
  </si>
  <si>
    <t>Wiedervorlagen der Anlagen:</t>
  </si>
  <si>
    <t xml:space="preserve">Alternative Berechnung des Bruttoentgeltes </t>
  </si>
  <si>
    <t>(wenn nur die Stundenlohn und die Arbeitsstunden im Arbeitsvertrag geregelt sind):</t>
  </si>
  <si>
    <t>Stunden pro Woche * 52 /12=</t>
  </si>
  <si>
    <r>
      <rPr>
        <b/>
        <sz val="11"/>
        <color theme="1"/>
        <rFont val="Calibri"/>
        <family val="2"/>
        <scheme val="minor"/>
      </rPr>
      <t xml:space="preserve">Bruttoentgelt </t>
    </r>
    <r>
      <rPr>
        <sz val="11"/>
        <color theme="1"/>
        <rFont val="Calibri"/>
        <family val="2"/>
        <scheme val="minor"/>
      </rPr>
      <t>laut Arbeitsvertrag (ggf. Antrag):</t>
    </r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</si>
  <si>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</si>
  <si>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</si>
  <si>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</si>
  <si>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</si>
  <si>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</si>
  <si>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</si>
  <si>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</si>
  <si>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</si>
  <si>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</si>
  <si>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</si>
  <si>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</si>
  <si>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</si>
  <si>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Terminplanung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</si>
  <si>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</si>
  <si>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</si>
  <si>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</si>
  <si>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</si>
  <si>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</si>
  <si>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</si>
  <si>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</si>
  <si>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</si>
  <si>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</si>
  <si>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</si>
  <si>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</si>
  <si>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</si>
  <si>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</si>
  <si>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</si>
  <si>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</si>
  <si>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</si>
  <si>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</si>
  <si>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</si>
  <si>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</si>
  <si>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</si>
  <si>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</si>
  <si>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</si>
  <si>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</si>
  <si>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</si>
  <si>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</si>
  <si>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</si>
  <si>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</si>
  <si>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</si>
  <si>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</si>
  <si>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</si>
  <si>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</si>
  <si>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</si>
  <si>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</si>
  <si>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Klienten_Anrede_(im_Dativ)</t>
  </si>
  <si>
    <t>Herrn</t>
  </si>
  <si>
    <t>heutiges_Datum_in_Kurzform</t>
  </si>
  <si>
    <t>Dtmj</t>
  </si>
  <si>
    <t>Klienten_Kundennr._BA</t>
  </si>
  <si>
    <t>Klienten_Name</t>
  </si>
  <si>
    <t>Klienten_Vorname</t>
  </si>
  <si>
    <t>Klienten_Postleitzahl</t>
  </si>
  <si>
    <t>Klienten_Ort</t>
  </si>
  <si>
    <t>Klienten_Geburtsdatum</t>
  </si>
  <si>
    <t>Klienten_Anrede</t>
  </si>
  <si>
    <t>Klienten_Strasse_+_Hausnummer</t>
  </si>
  <si>
    <t>Klienten_AzExtern</t>
  </si>
  <si>
    <t>Klienten_SV_Nr</t>
  </si>
  <si>
    <t>Klienten_BGNummer</t>
  </si>
  <si>
    <t>Klienten_Geburtsname</t>
  </si>
  <si>
    <t>Klienten_Geburtsort</t>
  </si>
  <si>
    <t>Göttingen</t>
  </si>
  <si>
    <t>Datum</t>
  </si>
  <si>
    <t>Klienten_Email</t>
  </si>
  <si>
    <t>Klienten_Telefon</t>
  </si>
  <si>
    <t>Klienten_Zust_Bearb_Adr1</t>
  </si>
  <si>
    <t>Landkreis Göttingen</t>
  </si>
  <si>
    <t>Klienten_Zust_Bearb_Adr2</t>
  </si>
  <si>
    <t>Fachbereich Jobcenter, FD 56.3</t>
  </si>
  <si>
    <t>Klienten_Zust_Bearb_Adr3</t>
  </si>
  <si>
    <t>Herr Stralucke</t>
  </si>
  <si>
    <t>Klienten_Zust_Bearb_Adr4</t>
  </si>
  <si>
    <t>Reinhäuser Landstraße 4</t>
  </si>
  <si>
    <t>Klienten_Zust_Bearb_Adr5</t>
  </si>
  <si>
    <t>37083 Göttingen</t>
  </si>
  <si>
    <t>KlientenZustBearbeiter_Anrede</t>
  </si>
  <si>
    <t>KlientenZustBearbeiter_AnredeDativ</t>
  </si>
  <si>
    <t>KlientenZustBearbeiter_Name</t>
  </si>
  <si>
    <t>KlientenZustBearbeiter_Tel</t>
  </si>
  <si>
    <t>KlientenZustBearbeiter_Zimmer</t>
  </si>
  <si>
    <t>KlientenZustBearbeiter_Mail</t>
  </si>
  <si>
    <t>KlientenSteuerID</t>
  </si>
  <si>
    <t>Klienten_Staatsangehoerigkeit</t>
  </si>
  <si>
    <t>Deutschland</t>
  </si>
  <si>
    <t>Klienten_Geburtsland</t>
  </si>
  <si>
    <t>Anschrift_FD_LKG</t>
  </si>
  <si>
    <t>Fachbereich Soziales_x000D_Jobcenter Göttingen_x000D_- 56.5 -_x000D__x000D_Carl-Zeiss-Str.5_x000D_37081 Göttingen</t>
  </si>
  <si>
    <t>FACHDIENST-Email_STADT_GOe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</si>
  <si>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</si>
  <si>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</si>
  <si>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</si>
  <si>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</si>
  <si>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</si>
  <si>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</si>
  <si>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</si>
  <si>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</si>
  <si>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NuOptPZ2</t>
  </si>
  <si>
    <t>NuOptPZ3</t>
  </si>
  <si>
    <t>NuOptPZ4</t>
  </si>
  <si>
    <t>NuOptPZ5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</si>
  <si>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</si>
  <si>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</si>
  <si>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</si>
  <si>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</si>
  <si>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</si>
  <si>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</si>
  <si>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</si>
  <si>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</si>
  <si>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</si>
  <si>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</si>
  <si>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</si>
  <si>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</si>
  <si>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</si>
  <si>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Klienten_Bankleitzahl</t>
  </si>
  <si>
    <t>Klienten_Kontonummer</t>
  </si>
  <si>
    <t>Klienten_BIC</t>
  </si>
  <si>
    <t>Klienten_IBAN</t>
  </si>
  <si>
    <t>Klienten_KtoInhaber</t>
  </si>
  <si>
    <t>Klienten_Bankverbindung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</si>
  <si>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</si>
  <si>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</si>
  <si>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</si>
  <si>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</si>
  <si>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</si>
  <si>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</si>
  <si>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</si>
  <si>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</si>
  <si>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</si>
  <si>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</si>
  <si>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</si>
  <si>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</si>
  <si>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Frau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</si>
  <si>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</si>
  <si>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</si>
  <si>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</si>
  <si>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</si>
  <si>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</si>
  <si>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</si>
  <si>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</si>
  <si>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</si>
  <si>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</si>
  <si>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</si>
  <si>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</si>
  <si>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</si>
  <si>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</si>
  <si>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</si>
  <si>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</si>
  <si>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</si>
  <si>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</si>
  <si>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</si>
  <si>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PartnerVerz_Selected</t>
  </si>
  <si>
    <t>Unterschrift</t>
  </si>
  <si>
    <t>Mustermann Mäxchen 1980-04-01</t>
  </si>
  <si>
    <t>Erstgespräch mit Herrn Mäxchen Mustermann_x000D__x000D_ SACHVERHALT:_x000D_Es wurde mit Herrn Mustermann Folgendes erledigt / besprochen:_x000D__x000D_</t>
  </si>
  <si>
    <t>Erstgespräch FM:</t>
  </si>
  <si>
    <t>erschienen</t>
  </si>
  <si>
    <t>10.07.2019</t>
  </si>
  <si>
    <t>Erstgespräch FM erschienen:</t>
  </si>
  <si>
    <t>Herr Mäxchen Mustermann</t>
  </si>
  <si>
    <t>Herrn_x000D_Mäxchen Mustermann_x000D_Zorge_x000D_Waldenburger Straße 7_x000D_37445 Walkenried_x000D_Herrn_x000D_Mäxchen Mustermann_x000D_Lasfelde_x000D_Wielandstr. 7_x000D_30125 Hannover_x000D_Herrn_x000D_Mäxchen Mustermann_x000D_Ringstr. 3_x000D_37520 Osterode am Harz_x000D__x000D_Herrn_x000D_Mäxchen Mustermann_x000D_Lasfelde_x000D_Musterallee 28_x000D_37412 Bad Grund (Harz)</t>
  </si>
  <si>
    <t>05522 11144</t>
  </si>
  <si>
    <t>05.07.2019</t>
  </si>
  <si>
    <t>Mustermann</t>
  </si>
  <si>
    <t>Mäxchen</t>
  </si>
  <si>
    <t>Osterode am Harz</t>
  </si>
  <si>
    <t>01.04.1980</t>
  </si>
  <si>
    <t>Ringstr. 3</t>
  </si>
  <si>
    <t>Köln</t>
  </si>
  <si>
    <t>maexchen.mustermann@mustermann.de</t>
  </si>
  <si>
    <t>Albanien</t>
  </si>
  <si>
    <t>Mustermann, Mäxchen</t>
  </si>
  <si>
    <t>05. Juli 2019</t>
  </si>
  <si>
    <t>Sens</t>
  </si>
  <si>
    <t>Mäxchen Mustermann</t>
  </si>
  <si>
    <t>37520 Osterode am Harz</t>
  </si>
  <si>
    <t>Sehr geehrter Herr Mustermann,</t>
  </si>
  <si>
    <t>05.07.2019 08:51:53</t>
  </si>
  <si>
    <t>´Extra Dry´ Trockenfloristik &amp; mehr</t>
  </si>
  <si>
    <t>Extra Dry' Trockenfloristik &amp; mehr_x000D__x000D_Am Wilhelmsbad 5_x000D__x000D_38723 Seesen</t>
  </si>
  <si>
    <t>Extra Dry' Trockenfloristik &amp; mehr</t>
  </si>
  <si>
    <t>Am Wilhelmsbad 5</t>
  </si>
  <si>
    <t>38723 Seesen</t>
  </si>
  <si>
    <t>€ pro Stunde</t>
  </si>
  <si>
    <t>fällig zum:</t>
  </si>
  <si>
    <t>Stand:</t>
  </si>
  <si>
    <t>Anlage Ratenauflistung:</t>
  </si>
  <si>
    <t>Lohnkostenzuschuss gemäß § 16e SGB II - Berechnung</t>
  </si>
  <si>
    <t>monatlicher Förderbetrag im 2. Jahr</t>
  </si>
  <si>
    <t xml:space="preserve"> zuzüglich 19 % SV-Arbeitgeberanteil</t>
  </si>
  <si>
    <r>
      <rPr>
        <b/>
        <sz val="11"/>
        <color theme="1"/>
        <rFont val="Calibri"/>
        <family val="2"/>
        <scheme val="minor"/>
      </rPr>
      <t xml:space="preserve">Höhe </t>
    </r>
    <r>
      <rPr>
        <sz val="11"/>
        <color theme="1"/>
        <rFont val="Calibri"/>
        <family val="2"/>
        <scheme val="minor"/>
      </rPr>
      <t>LKZ § 16e SGB II  gemäß Prüfung:</t>
    </r>
  </si>
  <si>
    <r>
      <rPr>
        <b/>
        <sz val="11"/>
        <color theme="1"/>
        <rFont val="Calibri"/>
        <family val="2"/>
        <scheme val="minor"/>
      </rPr>
      <t>Dauer</t>
    </r>
    <r>
      <rPr>
        <sz val="11"/>
        <color theme="1"/>
        <rFont val="Calibri"/>
        <family val="2"/>
        <scheme val="minor"/>
      </rPr>
      <t xml:space="preserve"> LKZ § 16e SGB II gemäß Prüfung: </t>
    </r>
  </si>
  <si>
    <t>Zwischenerklärung</t>
  </si>
  <si>
    <t>Abschlusserklärung und Schlussberechnung</t>
  </si>
  <si>
    <t xml:space="preserve">Letzte Rate vorerst auf "geplant", bis Anlage 1 und die Lohnabrechnungen eingegangen sind.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</si>
</sst>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dd/mm/yy;@"/>
    <numFmt numFmtId="165" formatCode="#,##0.00_ ;\-#,##0.00\ "/>
    <numFmt numFmtId="166" formatCode="d/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5" xfId="0" applyBorder="1"/>
    <xf numFmtId="0" fontId="0" fillId="0" borderId="7" xfId="0" applyBorder="1"/>
    <xf numFmtId="44" fontId="0" fillId="0" borderId="7" xfId="0" applyNumberFormat="1" applyBorder="1"/>
    <xf numFmtId="0" fontId="0" fillId="0" borderId="8" xfId="0" applyBorder="1" applyAlignment="1">
      <alignment horizontal="center"/>
    </xf>
    <xf numFmtId="0" fontId="2" fillId="0" borderId="10" xfId="0" applyFont="1" applyBorder="1"/>
    <xf numFmtId="0" fontId="0" fillId="0" borderId="10" xfId="0" applyBorder="1"/>
    <xf numFmtId="0" fontId="0" fillId="0" borderId="2" xfId="0" applyBorder="1"/>
    <xf numFmtId="0" fontId="0" fillId="0" borderId="0" xfId="0" applyNumberFormat="1"/>
    <xf numFmtId="0" fontId="0" fillId="0" borderId="0" xfId="0" quotePrefix="1" applyNumberFormat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0" borderId="0" xfId="0" applyBorder="1" applyProtection="1"/>
    <xf numFmtId="0" fontId="0" fillId="0" borderId="0" xfId="0" applyProtection="1"/>
    <xf numFmtId="44" fontId="0" fillId="0" borderId="0" xfId="0" applyNumberFormat="1" applyBorder="1" applyProtection="1"/>
    <xf numFmtId="166" fontId="0" fillId="0" borderId="0" xfId="0" applyNumberFormat="1" applyBorder="1" applyProtection="1"/>
    <xf numFmtId="44" fontId="0" fillId="0" borderId="0" xfId="0" applyNumberFormat="1" applyBorder="1"/>
    <xf numFmtId="0" fontId="0" fillId="0" borderId="6" xfId="0" applyBorder="1" applyAlignment="1">
      <alignment horizont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165" fontId="2" fillId="0" borderId="1" xfId="0" applyNumberFormat="1" applyFont="1" applyBorder="1"/>
    <xf numFmtId="0" fontId="2" fillId="0" borderId="1" xfId="0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1" xfId="1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Protection="1"/>
    <xf numFmtId="0" fontId="0" fillId="0" borderId="0" xfId="0" applyBorder="1" applyAlignment="1" applyProtection="1">
      <alignment vertical="center"/>
    </xf>
    <xf numFmtId="7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Border="1"/>
    <xf numFmtId="44" fontId="2" fillId="0" borderId="0" xfId="0" applyNumberFormat="1" applyFont="1" applyBorder="1"/>
    <xf numFmtId="7" fontId="2" fillId="0" borderId="0" xfId="1" applyNumberFormat="1" applyFont="1" applyBorder="1"/>
    <xf numFmtId="44" fontId="0" fillId="0" borderId="0" xfId="1" applyFont="1" applyBorder="1"/>
    <xf numFmtId="44" fontId="2" fillId="0" borderId="10" xfId="1" applyFont="1" applyBorder="1"/>
    <xf numFmtId="44" fontId="2" fillId="0" borderId="10" xfId="0" applyNumberFormat="1" applyFont="1" applyBorder="1"/>
    <xf numFmtId="44" fontId="2" fillId="0" borderId="24" xfId="0" applyNumberFormat="1" applyFont="1" applyBorder="1"/>
    <xf numFmtId="0" fontId="2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 applyAlignment="1"/>
    <xf numFmtId="44" fontId="0" fillId="0" borderId="28" xfId="0" applyNumberFormat="1" applyBorder="1" applyAlignment="1"/>
    <xf numFmtId="164" fontId="2" fillId="0" borderId="0" xfId="0" applyNumberFormat="1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top" wrapText="1"/>
    </xf>
    <xf numFmtId="0" fontId="0" fillId="0" borderId="22" xfId="0" applyFont="1" applyBorder="1" applyAlignment="1" applyProtection="1">
      <alignment horizontal="left" vertical="top"/>
    </xf>
    <xf numFmtId="0" fontId="0" fillId="0" borderId="23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border>
        <left/>
        <right/>
        <top/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5"/>
  <sheetViews>
    <sheetView workbookViewId="0"/>
  </sheetViews>
  <sheetFormatPr baseColWidth="10" defaultRowHeight="15" x14ac:dyDescent="0.25"/>
  <cols>
    <col min="1" max="1" width="52.28515625" style="17" bestFit="1" customWidth="1"/>
    <col min="2" max="2" width="120.7109375" style="17" customWidth="1"/>
    <col min="3" max="3" width="17.85546875" style="17" bestFit="1" customWidth="1"/>
    <col min="4" max="16384" width="11.42578125" style="17"/>
  </cols>
  <sheetData>
    <row r="1" spans="1:3" x14ac:dyDescent="0.25">
      <c r="A1" s="17" t="s">
        <v>38</v>
      </c>
      <c r="B1" s="17" t="s">
        <v>177</v>
      </c>
      <c r="C1" s="17" t="s">
        <v>39</v>
      </c>
    </row>
    <row r="2" spans="1:3" x14ac:dyDescent="0.25">
      <c r="A2" s="17" t="s">
        <v>34</v>
      </c>
      <c r="B2" s="17" t="s">
        <v>26</v>
      </c>
      <c r="C2" s="17" t="s">
        <v>35</v>
      </c>
    </row>
    <row r="3" spans="1:3" x14ac:dyDescent="0.25">
      <c r="A3" s="17" t="s">
        <v>121</v>
      </c>
      <c r="B3" s="17" t="s">
        <v>122</v>
      </c>
      <c r="C3" s="17" t="s">
        <v>43</v>
      </c>
    </row>
    <row r="4" spans="1:3" x14ac:dyDescent="0.25">
      <c r="A4" s="17" t="s">
        <v>106</v>
      </c>
      <c r="B4" s="17" t="s">
        <v>107</v>
      </c>
    </row>
    <row r="5" spans="1:3" x14ac:dyDescent="0.25">
      <c r="A5" s="17" t="s">
        <v>25</v>
      </c>
      <c r="B5" s="17" t="s">
        <v>26</v>
      </c>
    </row>
    <row r="6" spans="1:3" x14ac:dyDescent="0.25">
      <c r="A6" s="17" t="s">
        <v>29</v>
      </c>
      <c r="B6" s="17" t="s">
        <v>175</v>
      </c>
    </row>
    <row r="7" spans="1:3" x14ac:dyDescent="0.25">
      <c r="A7" s="17" t="s">
        <v>48</v>
      </c>
      <c r="B7" s="17" t="s">
        <v>49</v>
      </c>
      <c r="C7" s="17" t="s">
        <v>43</v>
      </c>
    </row>
    <row r="8" spans="1:3" x14ac:dyDescent="0.25">
      <c r="A8" s="17" t="s">
        <v>64</v>
      </c>
      <c r="B8" s="17" t="s">
        <v>53</v>
      </c>
      <c r="C8" s="17" t="s">
        <v>43</v>
      </c>
    </row>
    <row r="9" spans="1:3" x14ac:dyDescent="0.25">
      <c r="A9" s="17" t="s">
        <v>61</v>
      </c>
      <c r="B9" s="17" t="s">
        <v>62</v>
      </c>
      <c r="C9" s="17" t="s">
        <v>43</v>
      </c>
    </row>
    <row r="10" spans="1:3" x14ac:dyDescent="0.25">
      <c r="A10" s="17" t="s">
        <v>57</v>
      </c>
      <c r="B10" s="17" t="s">
        <v>58</v>
      </c>
      <c r="C10" s="17" t="s">
        <v>43</v>
      </c>
    </row>
    <row r="11" spans="1:3" x14ac:dyDescent="0.25">
      <c r="A11" s="17" t="s">
        <v>52</v>
      </c>
      <c r="B11" s="17" t="s">
        <v>53</v>
      </c>
      <c r="C11" s="17" t="s">
        <v>43</v>
      </c>
    </row>
    <row r="12" spans="1:3" x14ac:dyDescent="0.25">
      <c r="A12" s="17" t="s">
        <v>63</v>
      </c>
      <c r="B12" s="17" t="s">
        <v>53</v>
      </c>
      <c r="C12" s="17" t="s">
        <v>43</v>
      </c>
    </row>
    <row r="13" spans="1:3" x14ac:dyDescent="0.25">
      <c r="A13" s="17" t="s">
        <v>55</v>
      </c>
      <c r="B13" s="17" t="s">
        <v>56</v>
      </c>
      <c r="C13" s="17" t="s">
        <v>43</v>
      </c>
    </row>
    <row r="14" spans="1:3" x14ac:dyDescent="0.25">
      <c r="A14" s="17" t="s">
        <v>50</v>
      </c>
      <c r="B14" s="17" t="s">
        <v>51</v>
      </c>
      <c r="C14" s="17" t="s">
        <v>43</v>
      </c>
    </row>
    <row r="15" spans="1:3" x14ac:dyDescent="0.25">
      <c r="A15" s="17" t="s">
        <v>54</v>
      </c>
      <c r="B15" s="17">
        <v>2608</v>
      </c>
      <c r="C15" s="17" t="s">
        <v>43</v>
      </c>
    </row>
    <row r="16" spans="1:3" x14ac:dyDescent="0.25">
      <c r="A16" s="17" t="s">
        <v>59</v>
      </c>
      <c r="B16" s="17" t="s">
        <v>60</v>
      </c>
      <c r="C16" s="17" t="s">
        <v>43</v>
      </c>
    </row>
    <row r="17" spans="1:3" x14ac:dyDescent="0.25">
      <c r="A17" s="17" t="s">
        <v>127</v>
      </c>
      <c r="B17" s="17" t="s">
        <v>66</v>
      </c>
      <c r="C17" s="17" t="s">
        <v>43</v>
      </c>
    </row>
    <row r="18" spans="1:3" x14ac:dyDescent="0.25">
      <c r="A18" s="17" t="s">
        <v>27</v>
      </c>
      <c r="B18" s="17" t="s">
        <v>174</v>
      </c>
    </row>
    <row r="19" spans="1:3" x14ac:dyDescent="0.25">
      <c r="A19" s="17" t="s">
        <v>28</v>
      </c>
      <c r="B19" s="17" t="s">
        <v>198</v>
      </c>
    </row>
    <row r="20" spans="1:3" x14ac:dyDescent="0.25">
      <c r="A20" s="17" t="s">
        <v>7</v>
      </c>
      <c r="B20" s="17" t="s">
        <v>177</v>
      </c>
      <c r="C20" s="17" t="s">
        <v>39</v>
      </c>
    </row>
    <row r="21" spans="1:3" x14ac:dyDescent="0.25">
      <c r="A21" s="17" t="s">
        <v>83</v>
      </c>
      <c r="C21" s="17" t="s">
        <v>68</v>
      </c>
    </row>
    <row r="22" spans="1:3" x14ac:dyDescent="0.25">
      <c r="A22" s="17" t="s">
        <v>36</v>
      </c>
      <c r="B22" s="17" t="s">
        <v>26</v>
      </c>
    </row>
    <row r="23" spans="1:3" x14ac:dyDescent="0.25">
      <c r="A23" s="17" t="s">
        <v>108</v>
      </c>
    </row>
    <row r="24" spans="1:3" x14ac:dyDescent="0.25">
      <c r="A24" s="17" t="s">
        <v>21</v>
      </c>
      <c r="B24" s="17">
        <v>0</v>
      </c>
    </row>
    <row r="25" spans="1:3" x14ac:dyDescent="0.25">
      <c r="A25" s="17" t="s">
        <v>149</v>
      </c>
      <c r="B25" s="17" t="s">
        <v>192</v>
      </c>
      <c r="C25" s="17" t="s">
        <v>150</v>
      </c>
    </row>
    <row r="26" spans="1:3" x14ac:dyDescent="0.25">
      <c r="A26" s="17" t="s">
        <v>67</v>
      </c>
      <c r="B26" s="17" t="s">
        <v>182</v>
      </c>
      <c r="C26" s="17" t="s">
        <v>68</v>
      </c>
    </row>
    <row r="27" spans="1:3" x14ac:dyDescent="0.25">
      <c r="A27" s="17" t="s">
        <v>75</v>
      </c>
      <c r="B27" s="17" t="s">
        <v>49</v>
      </c>
      <c r="C27" s="17" t="s">
        <v>43</v>
      </c>
    </row>
    <row r="28" spans="1:3" x14ac:dyDescent="0.25">
      <c r="A28" s="17" t="s">
        <v>65</v>
      </c>
      <c r="B28" s="17" t="s">
        <v>66</v>
      </c>
      <c r="C28" s="17" t="s">
        <v>43</v>
      </c>
    </row>
    <row r="29" spans="1:3" x14ac:dyDescent="0.25">
      <c r="A29" s="17" t="s">
        <v>77</v>
      </c>
      <c r="B29" s="17">
        <v>24023338</v>
      </c>
      <c r="C29" s="17" t="s">
        <v>43</v>
      </c>
    </row>
    <row r="30" spans="1:3" x14ac:dyDescent="0.25">
      <c r="A30" s="17" t="s">
        <v>134</v>
      </c>
      <c r="C30" s="17" t="s">
        <v>43</v>
      </c>
    </row>
    <row r="31" spans="1:3" x14ac:dyDescent="0.25">
      <c r="A31" s="17" t="s">
        <v>139</v>
      </c>
      <c r="C31" s="17" t="s">
        <v>43</v>
      </c>
    </row>
    <row r="32" spans="1:3" x14ac:dyDescent="0.25">
      <c r="A32" s="17" t="s">
        <v>79</v>
      </c>
    </row>
    <row r="33" spans="1:3" x14ac:dyDescent="0.25">
      <c r="A33" s="17" t="s">
        <v>136</v>
      </c>
      <c r="C33" s="17" t="s">
        <v>43</v>
      </c>
    </row>
    <row r="34" spans="1:3" x14ac:dyDescent="0.25">
      <c r="A34" s="17" t="s">
        <v>84</v>
      </c>
      <c r="B34" s="17" t="s">
        <v>189</v>
      </c>
      <c r="C34" s="17" t="s">
        <v>43</v>
      </c>
    </row>
    <row r="35" spans="1:3" x14ac:dyDescent="0.25">
      <c r="A35" s="17" t="s">
        <v>74</v>
      </c>
      <c r="B35" s="17" t="s">
        <v>186</v>
      </c>
      <c r="C35" s="17" t="s">
        <v>68</v>
      </c>
    </row>
    <row r="36" spans="1:3" x14ac:dyDescent="0.25">
      <c r="A36" s="17" t="s">
        <v>105</v>
      </c>
      <c r="B36" s="17" t="s">
        <v>104</v>
      </c>
    </row>
    <row r="37" spans="1:3" x14ac:dyDescent="0.25">
      <c r="A37" s="17" t="s">
        <v>80</v>
      </c>
      <c r="B37" s="17" t="s">
        <v>183</v>
      </c>
      <c r="C37" s="17" t="s">
        <v>43</v>
      </c>
    </row>
    <row r="38" spans="1:3" x14ac:dyDescent="0.25">
      <c r="A38" s="17" t="s">
        <v>81</v>
      </c>
      <c r="B38" s="17" t="s">
        <v>188</v>
      </c>
      <c r="C38" s="17" t="s">
        <v>43</v>
      </c>
    </row>
    <row r="39" spans="1:3" x14ac:dyDescent="0.25">
      <c r="A39" s="17" t="s">
        <v>137</v>
      </c>
      <c r="C39" s="17" t="s">
        <v>43</v>
      </c>
    </row>
    <row r="40" spans="1:3" x14ac:dyDescent="0.25">
      <c r="A40" s="17" t="s">
        <v>135</v>
      </c>
      <c r="C40" s="17" t="s">
        <v>43</v>
      </c>
    </row>
    <row r="41" spans="1:3" x14ac:dyDescent="0.25">
      <c r="A41" s="17" t="s">
        <v>138</v>
      </c>
      <c r="B41" s="17" t="s">
        <v>191</v>
      </c>
      <c r="C41" s="17" t="s">
        <v>43</v>
      </c>
    </row>
    <row r="42" spans="1:3" x14ac:dyDescent="0.25">
      <c r="A42" s="17" t="s">
        <v>69</v>
      </c>
      <c r="C42" s="17" t="s">
        <v>43</v>
      </c>
    </row>
    <row r="43" spans="1:3" x14ac:dyDescent="0.25">
      <c r="A43" s="17" t="s">
        <v>70</v>
      </c>
      <c r="B43" s="17" t="s">
        <v>183</v>
      </c>
      <c r="C43" s="17" t="s">
        <v>43</v>
      </c>
    </row>
    <row r="44" spans="1:3" x14ac:dyDescent="0.25">
      <c r="A44" s="17" t="s">
        <v>73</v>
      </c>
      <c r="B44" s="17" t="s">
        <v>185</v>
      </c>
      <c r="C44" s="17" t="s">
        <v>43</v>
      </c>
    </row>
    <row r="45" spans="1:3" x14ac:dyDescent="0.25">
      <c r="A45" s="17" t="s">
        <v>72</v>
      </c>
      <c r="B45" s="17">
        <v>37520</v>
      </c>
      <c r="C45" s="17" t="s">
        <v>43</v>
      </c>
    </row>
    <row r="46" spans="1:3" x14ac:dyDescent="0.25">
      <c r="A46" s="17" t="s">
        <v>103</v>
      </c>
      <c r="B46" s="17" t="s">
        <v>190</v>
      </c>
      <c r="C46" s="17" t="s">
        <v>43</v>
      </c>
    </row>
    <row r="47" spans="1:3" x14ac:dyDescent="0.25">
      <c r="A47" s="17" t="s">
        <v>76</v>
      </c>
      <c r="B47" s="17" t="s">
        <v>187</v>
      </c>
      <c r="C47" s="17" t="s">
        <v>43</v>
      </c>
    </row>
    <row r="48" spans="1:3" x14ac:dyDescent="0.25">
      <c r="A48" s="17" t="s">
        <v>78</v>
      </c>
      <c r="C48" s="17" t="s">
        <v>43</v>
      </c>
    </row>
    <row r="49" spans="1:3" x14ac:dyDescent="0.25">
      <c r="A49" s="17" t="s">
        <v>85</v>
      </c>
      <c r="B49" s="17" t="s">
        <v>181</v>
      </c>
      <c r="C49" s="17" t="s">
        <v>43</v>
      </c>
    </row>
    <row r="50" spans="1:3" x14ac:dyDescent="0.25">
      <c r="A50" s="17" t="s">
        <v>71</v>
      </c>
      <c r="B50" s="17" t="s">
        <v>184</v>
      </c>
      <c r="C50" s="17" t="s">
        <v>43</v>
      </c>
    </row>
    <row r="51" spans="1:3" x14ac:dyDescent="0.25">
      <c r="A51" s="17" t="s">
        <v>86</v>
      </c>
      <c r="B51" s="17" t="s">
        <v>87</v>
      </c>
      <c r="C51" s="17" t="s">
        <v>43</v>
      </c>
    </row>
    <row r="52" spans="1:3" x14ac:dyDescent="0.25">
      <c r="A52" s="17" t="s">
        <v>88</v>
      </c>
      <c r="B52" s="17" t="s">
        <v>89</v>
      </c>
      <c r="C52" s="17" t="s">
        <v>43</v>
      </c>
    </row>
    <row r="53" spans="1:3" x14ac:dyDescent="0.25">
      <c r="A53" s="17" t="s">
        <v>90</v>
      </c>
      <c r="B53" s="17" t="s">
        <v>91</v>
      </c>
      <c r="C53" s="17" t="s">
        <v>43</v>
      </c>
    </row>
    <row r="54" spans="1:3" x14ac:dyDescent="0.25">
      <c r="A54" s="17" t="s">
        <v>92</v>
      </c>
      <c r="B54" s="17" t="s">
        <v>93</v>
      </c>
      <c r="C54" s="17" t="s">
        <v>43</v>
      </c>
    </row>
    <row r="55" spans="1:3" x14ac:dyDescent="0.25">
      <c r="A55" s="17" t="s">
        <v>94</v>
      </c>
      <c r="B55" s="17" t="s">
        <v>95</v>
      </c>
      <c r="C55" s="17" t="s">
        <v>43</v>
      </c>
    </row>
    <row r="56" spans="1:3" x14ac:dyDescent="0.25">
      <c r="A56" s="17" t="s">
        <v>102</v>
      </c>
      <c r="C56" s="17" t="s">
        <v>43</v>
      </c>
    </row>
    <row r="57" spans="1:3" x14ac:dyDescent="0.25">
      <c r="A57" s="17" t="s">
        <v>96</v>
      </c>
      <c r="B57" s="17" t="s">
        <v>49</v>
      </c>
    </row>
    <row r="58" spans="1:3" x14ac:dyDescent="0.25">
      <c r="A58" s="17" t="s">
        <v>97</v>
      </c>
      <c r="B58" s="17" t="s">
        <v>66</v>
      </c>
    </row>
    <row r="59" spans="1:3" x14ac:dyDescent="0.25">
      <c r="A59" s="17" t="s">
        <v>101</v>
      </c>
      <c r="B59" s="17" t="s">
        <v>62</v>
      </c>
    </row>
    <row r="60" spans="1:3" x14ac:dyDescent="0.25">
      <c r="A60" s="17" t="s">
        <v>98</v>
      </c>
      <c r="B60" s="17" t="s">
        <v>53</v>
      </c>
    </row>
    <row r="61" spans="1:3" x14ac:dyDescent="0.25">
      <c r="A61" s="17" t="s">
        <v>99</v>
      </c>
      <c r="B61" s="17" t="s">
        <v>56</v>
      </c>
    </row>
    <row r="62" spans="1:3" x14ac:dyDescent="0.25">
      <c r="A62" s="17" t="s">
        <v>100</v>
      </c>
      <c r="B62" s="17">
        <v>2608</v>
      </c>
    </row>
    <row r="63" spans="1:3" x14ac:dyDescent="0.25">
      <c r="A63" s="17" t="s">
        <v>24</v>
      </c>
      <c r="B63" s="17" t="s">
        <v>173</v>
      </c>
    </row>
    <row r="64" spans="1:3" x14ac:dyDescent="0.25">
      <c r="A64" s="17" t="s">
        <v>40</v>
      </c>
      <c r="B64" s="17" t="s">
        <v>178</v>
      </c>
    </row>
    <row r="65" spans="1:3" x14ac:dyDescent="0.25">
      <c r="A65" s="17" t="s">
        <v>19</v>
      </c>
      <c r="B65" s="17" t="s">
        <v>197</v>
      </c>
      <c r="C65" s="17" t="s">
        <v>20</v>
      </c>
    </row>
    <row r="66" spans="1:3" x14ac:dyDescent="0.25">
      <c r="A66" s="17" t="s">
        <v>109</v>
      </c>
      <c r="B66" s="17" t="s">
        <v>49</v>
      </c>
      <c r="C66" s="17" t="s">
        <v>43</v>
      </c>
    </row>
    <row r="67" spans="1:3" x14ac:dyDescent="0.25">
      <c r="A67" s="17" t="s">
        <v>110</v>
      </c>
      <c r="B67" s="17" t="s">
        <v>62</v>
      </c>
      <c r="C67" s="17" t="s">
        <v>43</v>
      </c>
    </row>
    <row r="68" spans="1:3" x14ac:dyDescent="0.25">
      <c r="A68" s="17" t="s">
        <v>111</v>
      </c>
      <c r="B68" s="17" t="s">
        <v>58</v>
      </c>
      <c r="C68" s="17" t="s">
        <v>43</v>
      </c>
    </row>
    <row r="69" spans="1:3" x14ac:dyDescent="0.25">
      <c r="A69" s="17" t="s">
        <v>112</v>
      </c>
      <c r="B69" s="17" t="s">
        <v>56</v>
      </c>
      <c r="C69" s="17" t="s">
        <v>43</v>
      </c>
    </row>
    <row r="70" spans="1:3" x14ac:dyDescent="0.25">
      <c r="A70" s="17" t="s">
        <v>115</v>
      </c>
      <c r="B70" s="17" t="s">
        <v>53</v>
      </c>
      <c r="C70" s="17" t="s">
        <v>43</v>
      </c>
    </row>
    <row r="71" spans="1:3" x14ac:dyDescent="0.25">
      <c r="A71" s="17" t="s">
        <v>123</v>
      </c>
      <c r="B71" s="17" t="s">
        <v>82</v>
      </c>
      <c r="C71" s="17" t="s">
        <v>43</v>
      </c>
    </row>
    <row r="72" spans="1:3" x14ac:dyDescent="0.25">
      <c r="A72" s="17" t="s">
        <v>116</v>
      </c>
      <c r="B72" s="17" t="s">
        <v>87</v>
      </c>
      <c r="C72" s="17" t="s">
        <v>43</v>
      </c>
    </row>
    <row r="73" spans="1:3" x14ac:dyDescent="0.25">
      <c r="A73" s="17" t="s">
        <v>128</v>
      </c>
      <c r="B73" s="17" t="s">
        <v>87</v>
      </c>
    </row>
    <row r="74" spans="1:3" x14ac:dyDescent="0.25">
      <c r="A74" s="17" t="s">
        <v>117</v>
      </c>
      <c r="B74" s="17" t="s">
        <v>89</v>
      </c>
      <c r="C74" s="17" t="s">
        <v>43</v>
      </c>
    </row>
    <row r="75" spans="1:3" x14ac:dyDescent="0.25">
      <c r="A75" s="17" t="s">
        <v>129</v>
      </c>
      <c r="B75" s="17" t="s">
        <v>130</v>
      </c>
    </row>
    <row r="76" spans="1:3" x14ac:dyDescent="0.25">
      <c r="A76" s="17" t="s">
        <v>118</v>
      </c>
      <c r="B76" s="17" t="s">
        <v>91</v>
      </c>
      <c r="C76" s="17" t="s">
        <v>43</v>
      </c>
    </row>
    <row r="77" spans="1:3" x14ac:dyDescent="0.25">
      <c r="A77" s="17" t="s">
        <v>131</v>
      </c>
      <c r="B77" s="17" t="s">
        <v>91</v>
      </c>
    </row>
    <row r="78" spans="1:3" x14ac:dyDescent="0.25">
      <c r="A78" s="17" t="s">
        <v>119</v>
      </c>
      <c r="B78" s="17" t="s">
        <v>93</v>
      </c>
      <c r="C78" s="17" t="s">
        <v>43</v>
      </c>
    </row>
    <row r="79" spans="1:3" x14ac:dyDescent="0.25">
      <c r="A79" s="17" t="s">
        <v>132</v>
      </c>
      <c r="B79" s="17" t="s">
        <v>93</v>
      </c>
    </row>
    <row r="80" spans="1:3" x14ac:dyDescent="0.25">
      <c r="A80" s="17" t="s">
        <v>120</v>
      </c>
      <c r="B80" s="17" t="s">
        <v>95</v>
      </c>
      <c r="C80" s="17" t="s">
        <v>43</v>
      </c>
    </row>
    <row r="81" spans="1:3" x14ac:dyDescent="0.25">
      <c r="A81" s="17" t="s">
        <v>133</v>
      </c>
      <c r="B81" s="17" t="s">
        <v>95</v>
      </c>
    </row>
    <row r="82" spans="1:3" x14ac:dyDescent="0.25">
      <c r="A82" s="17" t="s">
        <v>114</v>
      </c>
      <c r="B82" s="17" t="s">
        <v>51</v>
      </c>
      <c r="C82" s="17" t="s">
        <v>43</v>
      </c>
    </row>
    <row r="83" spans="1:3" x14ac:dyDescent="0.25">
      <c r="A83" s="17" t="s">
        <v>113</v>
      </c>
      <c r="B83" s="17">
        <v>2608</v>
      </c>
      <c r="C83" s="17" t="s">
        <v>43</v>
      </c>
    </row>
    <row r="84" spans="1:3" x14ac:dyDescent="0.25">
      <c r="A84" s="17" t="s">
        <v>171</v>
      </c>
    </row>
    <row r="85" spans="1:3" x14ac:dyDescent="0.25">
      <c r="A85" s="17" t="s">
        <v>37</v>
      </c>
      <c r="B85" s="17" t="s">
        <v>26</v>
      </c>
    </row>
    <row r="86" spans="1:3" x14ac:dyDescent="0.25">
      <c r="A86" s="17" t="s">
        <v>22</v>
      </c>
      <c r="B86" s="17" t="s">
        <v>23</v>
      </c>
    </row>
    <row r="87" spans="1:3" x14ac:dyDescent="0.25">
      <c r="A87" s="17" t="s">
        <v>41</v>
      </c>
      <c r="B87" s="17" t="s">
        <v>26</v>
      </c>
    </row>
    <row r="88" spans="1:3" x14ac:dyDescent="0.25">
      <c r="A88" s="17" t="s">
        <v>30</v>
      </c>
      <c r="B88" s="17" t="s">
        <v>176</v>
      </c>
    </row>
    <row r="89" spans="1:3" x14ac:dyDescent="0.25">
      <c r="A89" s="17" t="s">
        <v>148</v>
      </c>
      <c r="B89" s="17" t="s">
        <v>177</v>
      </c>
      <c r="C89" s="17" t="s">
        <v>68</v>
      </c>
    </row>
    <row r="90" spans="1:3" x14ac:dyDescent="0.25">
      <c r="A90" s="17" t="s">
        <v>166</v>
      </c>
      <c r="B90" s="18" t="s">
        <v>200</v>
      </c>
    </row>
    <row r="91" spans="1:3" x14ac:dyDescent="0.25">
      <c r="A91" s="17" t="s">
        <v>167</v>
      </c>
    </row>
    <row r="92" spans="1:3" x14ac:dyDescent="0.25">
      <c r="A92" s="17" t="s">
        <v>168</v>
      </c>
      <c r="B92" s="17" t="s">
        <v>201</v>
      </c>
    </row>
    <row r="93" spans="1:3" x14ac:dyDescent="0.25">
      <c r="A93" s="17" t="s">
        <v>169</v>
      </c>
    </row>
    <row r="94" spans="1:3" x14ac:dyDescent="0.25">
      <c r="A94" s="17" t="s">
        <v>170</v>
      </c>
      <c r="B94" s="17" t="s">
        <v>202</v>
      </c>
    </row>
    <row r="95" spans="1:3" x14ac:dyDescent="0.25">
      <c r="A95" s="17" t="s">
        <v>162</v>
      </c>
      <c r="B95" s="17" t="s">
        <v>49</v>
      </c>
      <c r="C95" s="17" t="s">
        <v>43</v>
      </c>
    </row>
    <row r="96" spans="1:3" x14ac:dyDescent="0.25">
      <c r="A96" s="17" t="s">
        <v>161</v>
      </c>
      <c r="B96" s="17" t="s">
        <v>66</v>
      </c>
      <c r="C96" s="17" t="s">
        <v>43</v>
      </c>
    </row>
    <row r="97" spans="1:3" x14ac:dyDescent="0.25">
      <c r="A97" s="17" t="s">
        <v>165</v>
      </c>
      <c r="C97" s="17" t="s">
        <v>43</v>
      </c>
    </row>
    <row r="98" spans="1:3" x14ac:dyDescent="0.25">
      <c r="A98" s="17" t="s">
        <v>145</v>
      </c>
      <c r="B98" s="17" t="s">
        <v>186</v>
      </c>
      <c r="C98" s="17" t="s">
        <v>43</v>
      </c>
    </row>
    <row r="99" spans="1:3" x14ac:dyDescent="0.25">
      <c r="A99" s="17" t="s">
        <v>163</v>
      </c>
      <c r="C99" s="17" t="s">
        <v>43</v>
      </c>
    </row>
    <row r="100" spans="1:3" x14ac:dyDescent="0.25">
      <c r="A100" s="17" t="s">
        <v>164</v>
      </c>
      <c r="B100" s="17" t="s">
        <v>191</v>
      </c>
      <c r="C100" s="17" t="s">
        <v>43</v>
      </c>
    </row>
    <row r="101" spans="1:3" x14ac:dyDescent="0.25">
      <c r="A101" s="17" t="s">
        <v>140</v>
      </c>
      <c r="B101" s="17" t="s">
        <v>183</v>
      </c>
      <c r="C101" s="17" t="s">
        <v>43</v>
      </c>
    </row>
    <row r="102" spans="1:3" x14ac:dyDescent="0.25">
      <c r="A102" s="17" t="s">
        <v>144</v>
      </c>
      <c r="B102" s="17" t="s">
        <v>185</v>
      </c>
      <c r="C102" s="17" t="s">
        <v>43</v>
      </c>
    </row>
    <row r="103" spans="1:3" x14ac:dyDescent="0.25">
      <c r="A103" s="17" t="s">
        <v>143</v>
      </c>
      <c r="B103" s="17">
        <v>37520</v>
      </c>
      <c r="C103" s="17" t="s">
        <v>43</v>
      </c>
    </row>
    <row r="104" spans="1:3" x14ac:dyDescent="0.25">
      <c r="A104" s="17" t="s">
        <v>142</v>
      </c>
      <c r="B104" s="17" t="s">
        <v>187</v>
      </c>
      <c r="C104" s="17" t="s">
        <v>43</v>
      </c>
    </row>
    <row r="105" spans="1:3" x14ac:dyDescent="0.25">
      <c r="A105" s="17" t="s">
        <v>141</v>
      </c>
      <c r="B105" s="17" t="s">
        <v>184</v>
      </c>
      <c r="C105" s="17" t="s">
        <v>43</v>
      </c>
    </row>
    <row r="106" spans="1:3" x14ac:dyDescent="0.25">
      <c r="A106" s="17" t="s">
        <v>147</v>
      </c>
      <c r="B106" s="17" t="s">
        <v>53</v>
      </c>
      <c r="C106" s="17" t="s">
        <v>43</v>
      </c>
    </row>
    <row r="107" spans="1:3" x14ac:dyDescent="0.25">
      <c r="A107" s="17" t="s">
        <v>146</v>
      </c>
      <c r="B107" s="17" t="s">
        <v>49</v>
      </c>
      <c r="C107" s="17" t="s">
        <v>43</v>
      </c>
    </row>
    <row r="108" spans="1:3" x14ac:dyDescent="0.25">
      <c r="A108" s="17" t="s">
        <v>155</v>
      </c>
      <c r="B108" s="17" t="s">
        <v>66</v>
      </c>
    </row>
    <row r="109" spans="1:3" x14ac:dyDescent="0.25">
      <c r="A109" s="17" t="s">
        <v>156</v>
      </c>
      <c r="B109" s="17" t="s">
        <v>194</v>
      </c>
    </row>
    <row r="110" spans="1:3" x14ac:dyDescent="0.25">
      <c r="A110" s="17" t="s">
        <v>157</v>
      </c>
      <c r="B110" s="17" t="s">
        <v>187</v>
      </c>
    </row>
    <row r="111" spans="1:3" x14ac:dyDescent="0.25">
      <c r="A111" s="17" t="s">
        <v>158</v>
      </c>
      <c r="B111" s="17" t="s">
        <v>195</v>
      </c>
    </row>
    <row r="112" spans="1:3" x14ac:dyDescent="0.25">
      <c r="A112" s="17" t="s">
        <v>159</v>
      </c>
    </row>
    <row r="113" spans="1:3" x14ac:dyDescent="0.25">
      <c r="A113" s="17" t="s">
        <v>160</v>
      </c>
      <c r="B113" s="17" t="s">
        <v>196</v>
      </c>
    </row>
    <row r="114" spans="1:3" x14ac:dyDescent="0.25">
      <c r="A114" s="17" t="s">
        <v>44</v>
      </c>
      <c r="B114" s="17" t="s">
        <v>180</v>
      </c>
      <c r="C114" s="17" t="s">
        <v>43</v>
      </c>
    </row>
    <row r="115" spans="1:3" x14ac:dyDescent="0.25">
      <c r="A115" s="17" t="s">
        <v>47</v>
      </c>
    </row>
    <row r="116" spans="1:3" x14ac:dyDescent="0.25">
      <c r="A116" s="17" t="s">
        <v>46</v>
      </c>
      <c r="B116" s="17">
        <v>4023338</v>
      </c>
    </row>
    <row r="117" spans="1:3" x14ac:dyDescent="0.25">
      <c r="A117" s="17" t="s">
        <v>124</v>
      </c>
      <c r="B117" s="18" t="s">
        <v>199</v>
      </c>
      <c r="C117" s="17" t="s">
        <v>43</v>
      </c>
    </row>
    <row r="118" spans="1:3" x14ac:dyDescent="0.25">
      <c r="A118" s="17" t="s">
        <v>42</v>
      </c>
      <c r="B118" s="17" t="s">
        <v>179</v>
      </c>
      <c r="C118" s="17" t="s">
        <v>43</v>
      </c>
    </row>
    <row r="119" spans="1:3" x14ac:dyDescent="0.25">
      <c r="A119" s="17" t="s">
        <v>45</v>
      </c>
      <c r="B119" s="17" t="s">
        <v>181</v>
      </c>
    </row>
    <row r="120" spans="1:3" x14ac:dyDescent="0.25">
      <c r="A120" s="17" t="s">
        <v>151</v>
      </c>
      <c r="B120" s="17" t="s">
        <v>152</v>
      </c>
      <c r="C120" s="17" t="s">
        <v>43</v>
      </c>
    </row>
    <row r="121" spans="1:3" x14ac:dyDescent="0.25">
      <c r="A121" s="17" t="s">
        <v>153</v>
      </c>
      <c r="B121" s="17" t="s">
        <v>152</v>
      </c>
      <c r="C121" s="17" t="s">
        <v>43</v>
      </c>
    </row>
    <row r="122" spans="1:3" x14ac:dyDescent="0.25">
      <c r="A122" s="17" t="s">
        <v>154</v>
      </c>
      <c r="B122" s="17" t="s">
        <v>193</v>
      </c>
      <c r="C122" s="17" t="s">
        <v>43</v>
      </c>
    </row>
    <row r="123" spans="1:3" x14ac:dyDescent="0.25">
      <c r="A123" s="17" t="s">
        <v>31</v>
      </c>
      <c r="B123" s="17" t="s">
        <v>26</v>
      </c>
    </row>
    <row r="124" spans="1:3" x14ac:dyDescent="0.25">
      <c r="A124" s="17" t="s">
        <v>32</v>
      </c>
      <c r="B124" s="17" t="s">
        <v>33</v>
      </c>
    </row>
    <row r="125" spans="1:3" x14ac:dyDescent="0.25">
      <c r="A125" s="17" t="s">
        <v>125</v>
      </c>
      <c r="B125" s="17" t="s">
        <v>126</v>
      </c>
      <c r="C125" s="17" t="s">
        <v>43</v>
      </c>
    </row>
  </sheetData>
  <sortState ref="A1:C125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showGridLines="0" tabSelected="1" zoomScaleNormal="100" workbookViewId="0">
      <selection activeCell="I3" sqref="I3"/>
    </sheetView>
  </sheetViews>
  <sheetFormatPr baseColWidth="10" defaultRowHeight="15" x14ac:dyDescent="0.25"/>
  <cols>
    <col min="3" max="3" width="16.5703125" customWidth="1"/>
    <col min="4" max="4" width="10.7109375" customWidth="1"/>
    <col min="5" max="5" width="14.5703125" customWidth="1"/>
    <col min="7" max="7" width="4.7109375" customWidth="1"/>
    <col min="8" max="8" width="10.5703125" customWidth="1"/>
    <col min="9" max="9" width="11.7109375" customWidth="1"/>
    <col min="10" max="10" width="12.42578125" hidden="1" customWidth="1"/>
  </cols>
  <sheetData>
    <row r="1" spans="1:14" ht="27.75" customHeight="1" x14ac:dyDescent="0.25">
      <c r="A1" s="65"/>
      <c r="B1" s="65"/>
      <c r="C1" s="65"/>
      <c r="D1" s="65"/>
      <c r="E1" s="65"/>
      <c r="F1" s="65"/>
      <c r="G1" s="65"/>
      <c r="H1" s="65"/>
      <c r="I1" s="65"/>
    </row>
    <row r="2" spans="1:14" ht="18.75" x14ac:dyDescent="0.25">
      <c r="A2" s="66" t="s">
        <v>207</v>
      </c>
      <c r="B2" s="66"/>
      <c r="C2" s="66"/>
      <c r="D2" s="66"/>
      <c r="E2" s="66"/>
      <c r="F2" s="66"/>
      <c r="G2" s="66"/>
      <c r="H2" s="66"/>
      <c r="I2" s="66"/>
    </row>
    <row r="3" spans="1:14" ht="20.25" customHeight="1" x14ac:dyDescent="0.25">
      <c r="A3" s="1"/>
      <c r="H3" s="21" t="s">
        <v>205</v>
      </c>
      <c r="I3" s="32"/>
    </row>
    <row r="4" spans="1:14" ht="15.75" x14ac:dyDescent="0.25">
      <c r="A4" s="1" t="s">
        <v>0</v>
      </c>
      <c r="B4" t="s">
        <v>1</v>
      </c>
      <c r="D4" s="74"/>
      <c r="E4" s="74"/>
      <c r="F4" s="74"/>
      <c r="G4" s="74"/>
      <c r="H4" s="74"/>
      <c r="I4" s="73"/>
    </row>
    <row r="5" spans="1:14" ht="15.75" x14ac:dyDescent="0.25">
      <c r="B5" t="s">
        <v>2</v>
      </c>
      <c r="D5" s="74"/>
      <c r="E5" s="74"/>
      <c r="F5" s="74"/>
      <c r="G5" s="74"/>
      <c r="H5" s="74"/>
      <c r="I5" s="75"/>
    </row>
    <row r="6" spans="1:14" ht="15.75" x14ac:dyDescent="0.25">
      <c r="B6" t="s">
        <v>3</v>
      </c>
      <c r="D6" s="74"/>
      <c r="E6" s="74"/>
      <c r="F6" s="74"/>
      <c r="G6" s="74"/>
      <c r="H6" s="74"/>
      <c r="I6" s="73"/>
    </row>
    <row r="7" spans="1:14" ht="7.5" customHeight="1" x14ac:dyDescent="0.25"/>
    <row r="8" spans="1:14" ht="15.75" x14ac:dyDescent="0.25">
      <c r="A8" s="1" t="s">
        <v>4</v>
      </c>
      <c r="C8" s="76"/>
      <c r="D8" s="76"/>
      <c r="E8" s="76"/>
      <c r="F8" s="76"/>
      <c r="G8" s="76"/>
      <c r="H8" s="74"/>
    </row>
    <row r="9" spans="1:14" ht="15.75" x14ac:dyDescent="0.25">
      <c r="C9" s="76"/>
      <c r="D9" s="76"/>
      <c r="E9" s="76"/>
      <c r="F9" s="76"/>
      <c r="G9" s="76"/>
      <c r="H9" s="74"/>
    </row>
    <row r="10" spans="1:14" ht="15.75" x14ac:dyDescent="0.25">
      <c r="C10" s="76"/>
      <c r="D10" s="76"/>
      <c r="E10" s="76"/>
      <c r="F10" s="76"/>
      <c r="G10" s="76"/>
      <c r="H10" s="74"/>
    </row>
    <row r="11" spans="1:14" ht="15.75" x14ac:dyDescent="0.25">
      <c r="C11" s="76"/>
      <c r="D11" s="76"/>
      <c r="E11" s="76"/>
      <c r="F11" s="76"/>
      <c r="G11" s="76"/>
      <c r="H11" s="74"/>
      <c r="N11" s="35"/>
    </row>
    <row r="12" spans="1:14" x14ac:dyDescent="0.25">
      <c r="D12" s="64"/>
      <c r="E12" s="64"/>
      <c r="F12" s="64"/>
      <c r="G12" s="64"/>
      <c r="H12" s="64"/>
      <c r="I12" s="64"/>
    </row>
    <row r="13" spans="1:14" ht="9" customHeight="1" x14ac:dyDescent="0.25"/>
    <row r="14" spans="1:14" x14ac:dyDescent="0.25">
      <c r="A14" t="s">
        <v>210</v>
      </c>
      <c r="D14" s="1" t="str">
        <f>IF($D$16="","",IF($D$16&lt;13,"75 Prozent","im 1. Jahr 75 Prozent und im 2. Jahr 50 Prozent"))</f>
        <v>im 1. Jahr 75 Prozent und im 2. Jahr 50 Prozent</v>
      </c>
    </row>
    <row r="15" spans="1:14" ht="9" customHeight="1" x14ac:dyDescent="0.25">
      <c r="D15" s="21"/>
    </row>
    <row r="16" spans="1:14" x14ac:dyDescent="0.25">
      <c r="A16" t="s">
        <v>211</v>
      </c>
      <c r="D16" s="37">
        <v>24</v>
      </c>
      <c r="E16" t="s">
        <v>5</v>
      </c>
    </row>
    <row r="17" spans="1:10" ht="9" customHeight="1" x14ac:dyDescent="0.25">
      <c r="D17" s="21"/>
    </row>
    <row r="18" spans="1:10" x14ac:dyDescent="0.25">
      <c r="A18" t="s">
        <v>6</v>
      </c>
      <c r="D18" s="38"/>
      <c r="E18" s="21" t="s">
        <v>7</v>
      </c>
      <c r="F18" s="38"/>
    </row>
    <row r="19" spans="1:10" ht="9" customHeight="1" x14ac:dyDescent="0.25">
      <c r="F19" s="21"/>
    </row>
    <row r="20" spans="1:10" x14ac:dyDescent="0.25">
      <c r="A20" t="s">
        <v>18</v>
      </c>
      <c r="F20" s="39"/>
      <c r="G20" t="s">
        <v>8</v>
      </c>
    </row>
    <row r="21" spans="1:10" ht="4.5" customHeight="1" x14ac:dyDescent="0.25"/>
    <row r="22" spans="1:10" x14ac:dyDescent="0.25">
      <c r="A22" s="16" t="s">
        <v>15</v>
      </c>
      <c r="B22" s="4"/>
      <c r="C22" s="4"/>
      <c r="D22" s="4"/>
      <c r="E22" s="4"/>
      <c r="F22" s="4"/>
      <c r="G22" s="4"/>
      <c r="H22" s="4"/>
      <c r="I22" s="5"/>
      <c r="J22" s="2"/>
    </row>
    <row r="23" spans="1:10" x14ac:dyDescent="0.25">
      <c r="A23" s="10" t="s">
        <v>16</v>
      </c>
      <c r="B23" s="2"/>
      <c r="C23" s="2"/>
      <c r="D23" s="2"/>
      <c r="E23" s="2"/>
      <c r="F23" s="2"/>
      <c r="G23" s="2"/>
      <c r="H23" s="2"/>
      <c r="I23" s="6"/>
      <c r="J23" s="2"/>
    </row>
    <row r="24" spans="1:10" x14ac:dyDescent="0.25">
      <c r="A24" s="40"/>
      <c r="B24" s="2" t="s">
        <v>203</v>
      </c>
      <c r="C24" s="3" t="s">
        <v>12</v>
      </c>
      <c r="D24" s="41"/>
      <c r="E24" s="2" t="s">
        <v>17</v>
      </c>
      <c r="F24" s="2"/>
      <c r="G24" s="2"/>
      <c r="H24" s="36">
        <f>$A24*$D24*52/12</f>
        <v>0</v>
      </c>
      <c r="I24" s="6" t="s">
        <v>8</v>
      </c>
      <c r="J24" s="2"/>
    </row>
    <row r="25" spans="1:10" ht="9" customHeight="1" x14ac:dyDescent="0.25">
      <c r="A25" s="11"/>
      <c r="B25" s="7"/>
      <c r="C25" s="7"/>
      <c r="D25" s="7"/>
      <c r="E25" s="7"/>
      <c r="F25" s="7"/>
      <c r="G25" s="7"/>
      <c r="H25" s="7"/>
      <c r="I25" s="8"/>
      <c r="J25" s="2"/>
    </row>
    <row r="27" spans="1:10" x14ac:dyDescent="0.25">
      <c r="A27" s="9" t="s">
        <v>9</v>
      </c>
      <c r="B27" s="4"/>
      <c r="C27" s="4"/>
      <c r="D27" s="4"/>
      <c r="E27" s="4"/>
      <c r="F27" s="4"/>
      <c r="G27" s="4"/>
      <c r="H27" s="4"/>
      <c r="I27" s="5"/>
    </row>
    <row r="28" spans="1:10" x14ac:dyDescent="0.25">
      <c r="A28" s="10"/>
      <c r="B28" s="2"/>
      <c r="C28" s="2"/>
      <c r="D28" s="2"/>
      <c r="E28" s="2"/>
      <c r="F28" s="2"/>
      <c r="G28" s="2"/>
      <c r="H28" s="2"/>
      <c r="I28" s="6"/>
    </row>
    <row r="29" spans="1:10" x14ac:dyDescent="0.25">
      <c r="A29" s="49">
        <f>$F20</f>
        <v>0</v>
      </c>
      <c r="B29" s="2" t="s">
        <v>10</v>
      </c>
      <c r="C29" s="2"/>
      <c r="D29" s="2"/>
      <c r="E29" s="2"/>
      <c r="F29" s="2"/>
      <c r="G29" s="2"/>
      <c r="H29" s="2"/>
      <c r="I29" s="6"/>
    </row>
    <row r="30" spans="1:10" ht="11.25" customHeight="1" x14ac:dyDescent="0.25">
      <c r="A30" s="50"/>
      <c r="B30" s="2"/>
      <c r="C30" s="2"/>
      <c r="D30" s="2"/>
      <c r="E30" s="2"/>
      <c r="F30" s="2"/>
      <c r="G30" s="2"/>
      <c r="H30" s="2"/>
      <c r="I30" s="6"/>
    </row>
    <row r="31" spans="1:10" x14ac:dyDescent="0.25">
      <c r="A31" s="49">
        <f>$A29/100*19</f>
        <v>0</v>
      </c>
      <c r="B31" s="2" t="s">
        <v>209</v>
      </c>
      <c r="C31" s="2"/>
      <c r="D31" s="2"/>
      <c r="E31" s="2"/>
      <c r="F31" s="2"/>
      <c r="G31" s="2"/>
      <c r="H31" s="2"/>
      <c r="I31" s="6"/>
    </row>
    <row r="32" spans="1:10" ht="3.75" customHeight="1" x14ac:dyDescent="0.25">
      <c r="A32" s="50"/>
      <c r="B32" s="2"/>
      <c r="C32" s="2"/>
      <c r="D32" s="2"/>
      <c r="E32" s="2"/>
      <c r="F32" s="2"/>
      <c r="G32" s="2"/>
      <c r="H32" s="2"/>
      <c r="I32" s="6"/>
    </row>
    <row r="33" spans="1:9" ht="15.75" thickBot="1" x14ac:dyDescent="0.3">
      <c r="A33" s="51">
        <f>SUM($A29+$A31)</f>
        <v>0</v>
      </c>
      <c r="B33" s="15" t="s">
        <v>11</v>
      </c>
      <c r="C33" s="15"/>
      <c r="D33" s="2"/>
      <c r="E33" s="2"/>
      <c r="F33" s="2"/>
      <c r="G33" s="2"/>
      <c r="H33" s="2"/>
      <c r="I33" s="6"/>
    </row>
    <row r="34" spans="1:9" ht="15.75" thickTop="1" x14ac:dyDescent="0.25">
      <c r="A34" s="2"/>
      <c r="B34" s="2"/>
      <c r="C34" s="2"/>
      <c r="D34" s="2"/>
      <c r="E34" s="2"/>
      <c r="F34" s="2"/>
      <c r="G34" s="2"/>
      <c r="H34" s="2"/>
      <c r="I34" s="6"/>
    </row>
    <row r="35" spans="1:9" ht="15.75" thickBot="1" x14ac:dyDescent="0.3">
      <c r="A35" s="48">
        <f>$A33</f>
        <v>0</v>
      </c>
      <c r="B35" s="3" t="s">
        <v>12</v>
      </c>
      <c r="C35" s="47">
        <v>75</v>
      </c>
      <c r="D35" s="2" t="s">
        <v>13</v>
      </c>
      <c r="E35" s="52">
        <f>$A35*$C35/100</f>
        <v>0</v>
      </c>
      <c r="F35" s="14" t="str">
        <f>IF($D$16="","",IF($D$16&lt;13,"monatlicher Förderbetrag","monatlicher Förderbetrag im 1. Jahr"))</f>
        <v>monatlicher Förderbetrag im 1. Jahr</v>
      </c>
      <c r="G35" s="15"/>
      <c r="H35" s="15"/>
      <c r="I35" s="56"/>
    </row>
    <row r="36" spans="1:9" ht="16.5" thickTop="1" thickBot="1" x14ac:dyDescent="0.3">
      <c r="A36" s="48">
        <f>$A35</f>
        <v>0</v>
      </c>
      <c r="B36" s="3" t="s">
        <v>12</v>
      </c>
      <c r="C36" s="47">
        <v>50</v>
      </c>
      <c r="D36" s="2" t="s">
        <v>13</v>
      </c>
      <c r="E36" s="53">
        <f>$A36*$C36/100</f>
        <v>0</v>
      </c>
      <c r="F36" s="54" t="s">
        <v>208</v>
      </c>
      <c r="G36" s="55"/>
      <c r="H36" s="55"/>
      <c r="I36" s="57"/>
    </row>
    <row r="37" spans="1:9" ht="6" customHeight="1" thickTop="1" x14ac:dyDescent="0.25">
      <c r="A37" s="12"/>
      <c r="B37" s="13"/>
      <c r="C37" s="7"/>
      <c r="D37" s="7"/>
      <c r="E37" s="58"/>
      <c r="F37" s="58"/>
      <c r="G37" s="58"/>
      <c r="H37" s="58"/>
      <c r="I37" s="59"/>
    </row>
    <row r="38" spans="1:9" ht="6" customHeight="1" thickBot="1" x14ac:dyDescent="0.3">
      <c r="A38" s="26"/>
      <c r="B38" s="3"/>
      <c r="C38" s="2"/>
      <c r="D38" s="2"/>
      <c r="E38" s="26"/>
      <c r="F38" s="2"/>
      <c r="G38" s="2"/>
      <c r="H38" s="2"/>
      <c r="I38" s="2"/>
    </row>
    <row r="39" spans="1:9" x14ac:dyDescent="0.25">
      <c r="A39" s="68" t="s">
        <v>14</v>
      </c>
      <c r="B39" s="69"/>
      <c r="C39" s="69"/>
      <c r="D39" s="69"/>
      <c r="E39" s="69"/>
      <c r="F39" s="69"/>
      <c r="G39" s="69"/>
      <c r="H39" s="69"/>
      <c r="I39" s="70"/>
    </row>
    <row r="40" spans="1:9" ht="15.75" x14ac:dyDescent="0.25">
      <c r="A40" s="28" t="s">
        <v>212</v>
      </c>
      <c r="B40" s="29"/>
      <c r="C40" s="29"/>
      <c r="D40" s="29"/>
      <c r="E40" s="29"/>
      <c r="F40" s="29"/>
      <c r="G40" s="71" t="s">
        <v>204</v>
      </c>
      <c r="H40" s="71"/>
      <c r="I40" s="32"/>
    </row>
    <row r="41" spans="1:9" ht="16.5" thickBot="1" x14ac:dyDescent="0.3">
      <c r="A41" s="30" t="s">
        <v>213</v>
      </c>
      <c r="B41" s="31"/>
      <c r="C41" s="31"/>
      <c r="D41" s="31"/>
      <c r="E41" s="31"/>
      <c r="F41" s="31"/>
      <c r="G41" s="72" t="s">
        <v>204</v>
      </c>
      <c r="H41" s="72"/>
      <c r="I41" s="33"/>
    </row>
    <row r="43" spans="1:9" x14ac:dyDescent="0.25">
      <c r="A43" t="s">
        <v>172</v>
      </c>
    </row>
    <row r="44" spans="1:9" ht="24.75" customHeight="1" x14ac:dyDescent="0.25"/>
    <row r="45" spans="1:9" ht="18" customHeight="1" x14ac:dyDescent="0.25">
      <c r="A45" s="67"/>
      <c r="B45" s="67"/>
      <c r="C45" s="67"/>
      <c r="D45" s="67"/>
    </row>
    <row r="47" spans="1:9" ht="15.75" thickBot="1" x14ac:dyDescent="0.3">
      <c r="A47" s="43" t="s">
        <v>206</v>
      </c>
      <c r="B47" s="22"/>
      <c r="C47" s="22"/>
      <c r="D47" s="22"/>
      <c r="E47" s="22"/>
      <c r="F47" s="22"/>
      <c r="G47" s="22"/>
      <c r="H47" s="22"/>
      <c r="I47" s="22"/>
    </row>
    <row r="48" spans="1:9" ht="30.75" customHeight="1" thickBot="1" x14ac:dyDescent="0.3">
      <c r="A48" s="61" t="s">
        <v>214</v>
      </c>
      <c r="B48" s="62"/>
      <c r="C48" s="62"/>
      <c r="D48" s="62"/>
      <c r="E48" s="62"/>
      <c r="F48" s="62"/>
      <c r="G48" s="62"/>
      <c r="H48" s="62"/>
      <c r="I48" s="63"/>
    </row>
    <row r="49" spans="1:10" ht="6.7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0" x14ac:dyDescent="0.25">
      <c r="A50" s="44" t="str">
        <f>IF($D$16&gt;=$J50,"1. Rate","")</f>
        <v>1. Rate</v>
      </c>
      <c r="B50" s="42">
        <f>IF($D$16&gt;=$J50,$E$35,"")</f>
        <v>0</v>
      </c>
      <c r="C50" s="45"/>
      <c r="D50" s="44" t="str">
        <f>IF($D$16&gt;=$J50,"zum","")</f>
        <v>zum</v>
      </c>
      <c r="E50" s="34"/>
      <c r="F50" s="46" t="str">
        <f>IF($D$16&gt;=$J50,"fällig","")</f>
        <v>fällig</v>
      </c>
      <c r="G50" s="22"/>
      <c r="H50" s="22"/>
      <c r="I50" s="22"/>
      <c r="J50" s="27">
        <v>1</v>
      </c>
    </row>
    <row r="51" spans="1:10" x14ac:dyDescent="0.25">
      <c r="A51" s="44" t="str">
        <f>IF($D$16&gt;=$J51,"2. Rate","")</f>
        <v>2. Rate</v>
      </c>
      <c r="B51" s="42">
        <f t="shared" ref="B51:B61" si="0">IF($D$16&gt;=$J51,$E$35,"")</f>
        <v>0</v>
      </c>
      <c r="C51" s="45"/>
      <c r="D51" s="44" t="str">
        <f t="shared" ref="D51:D73" si="1">IF($D$16&gt;=$J51,"zum","")</f>
        <v>zum</v>
      </c>
      <c r="E51" s="60" t="str">
        <f>IF($D$16&gt;=$J51,IF(OR($E50=0,$E50="0"),"0",DATE(YEAR($E50),MONTH($E50)+1,MIN(DAY($E50),DAY(DATE(YEAR($E50),
MONTH($E50)+1+1,0))))),"")</f>
        <v>0</v>
      </c>
      <c r="F51" s="46" t="str">
        <f t="shared" ref="F51:F73" si="2">IF($D$16&gt;=$J51,"fällig","")</f>
        <v>fällig</v>
      </c>
      <c r="G51" s="22"/>
      <c r="H51" s="22"/>
      <c r="I51" s="22"/>
      <c r="J51" s="27">
        <v>2</v>
      </c>
    </row>
    <row r="52" spans="1:10" x14ac:dyDescent="0.25">
      <c r="A52" s="44" t="str">
        <f>IF($D$16&gt;=$J52,"3. Rate","")</f>
        <v>3. Rate</v>
      </c>
      <c r="B52" s="42">
        <f t="shared" si="0"/>
        <v>0</v>
      </c>
      <c r="C52" s="45"/>
      <c r="D52" s="44" t="str">
        <f t="shared" si="1"/>
        <v>zum</v>
      </c>
      <c r="E52" s="60" t="str">
        <f t="shared" ref="E52:E73" si="3">IF($D$16&gt;=$J52,IF(OR($E51=0,$E51="0"),"0",DATE(YEAR($E51),MONTH($E51)+1,MIN(DAY($E51),DAY(DATE(YEAR($E51),
MONTH($E51)+1+1,0))))),"")</f>
        <v>0</v>
      </c>
      <c r="F52" s="46" t="str">
        <f t="shared" si="2"/>
        <v>fällig</v>
      </c>
      <c r="G52" s="22"/>
      <c r="H52" s="22"/>
      <c r="I52" s="22"/>
      <c r="J52" s="27">
        <v>3</v>
      </c>
    </row>
    <row r="53" spans="1:10" x14ac:dyDescent="0.25">
      <c r="A53" s="44" t="str">
        <f>IF($D$16&gt;=$J53,"4. Rate","")</f>
        <v>4. Rate</v>
      </c>
      <c r="B53" s="42">
        <f t="shared" si="0"/>
        <v>0</v>
      </c>
      <c r="C53" s="45"/>
      <c r="D53" s="44" t="str">
        <f t="shared" si="1"/>
        <v>zum</v>
      </c>
      <c r="E53" s="60" t="str">
        <f t="shared" si="3"/>
        <v>0</v>
      </c>
      <c r="F53" s="46" t="str">
        <f t="shared" si="2"/>
        <v>fällig</v>
      </c>
      <c r="G53" s="22"/>
      <c r="H53" s="22"/>
      <c r="I53" s="22"/>
      <c r="J53" s="27">
        <v>4</v>
      </c>
    </row>
    <row r="54" spans="1:10" s="23" customFormat="1" x14ac:dyDescent="0.25">
      <c r="A54" s="44" t="str">
        <f>IF($D$16&gt;=$J54,"5. Rate","")</f>
        <v>5. Rate</v>
      </c>
      <c r="B54" s="42">
        <f t="shared" si="0"/>
        <v>0</v>
      </c>
      <c r="C54" s="45"/>
      <c r="D54" s="44" t="str">
        <f t="shared" si="1"/>
        <v>zum</v>
      </c>
      <c r="E54" s="60" t="str">
        <f t="shared" si="3"/>
        <v>0</v>
      </c>
      <c r="F54" s="46" t="str">
        <f t="shared" si="2"/>
        <v>fällig</v>
      </c>
      <c r="G54" s="22"/>
      <c r="H54" s="22"/>
      <c r="I54" s="22"/>
      <c r="J54" s="27">
        <v>5</v>
      </c>
    </row>
    <row r="55" spans="1:10" s="23" customFormat="1" x14ac:dyDescent="0.25">
      <c r="A55" s="44" t="str">
        <f>IF($D$16&gt;=$J55,"6. Rate","")</f>
        <v>6. Rate</v>
      </c>
      <c r="B55" s="42">
        <f t="shared" si="0"/>
        <v>0</v>
      </c>
      <c r="C55" s="45"/>
      <c r="D55" s="44" t="str">
        <f t="shared" si="1"/>
        <v>zum</v>
      </c>
      <c r="E55" s="60" t="str">
        <f t="shared" si="3"/>
        <v>0</v>
      </c>
      <c r="F55" s="46" t="str">
        <f t="shared" si="2"/>
        <v>fällig</v>
      </c>
      <c r="G55" s="22"/>
      <c r="H55" s="22"/>
      <c r="I55" s="22"/>
      <c r="J55" s="27">
        <v>6</v>
      </c>
    </row>
    <row r="56" spans="1:10" s="23" customFormat="1" x14ac:dyDescent="0.25">
      <c r="A56" s="44" t="str">
        <f>IF($D$16&gt;=$J56,"7. Rate","")</f>
        <v>7. Rate</v>
      </c>
      <c r="B56" s="42">
        <f t="shared" si="0"/>
        <v>0</v>
      </c>
      <c r="C56" s="45"/>
      <c r="D56" s="44" t="str">
        <f t="shared" si="1"/>
        <v>zum</v>
      </c>
      <c r="E56" s="60" t="str">
        <f t="shared" si="3"/>
        <v>0</v>
      </c>
      <c r="F56" s="46" t="str">
        <f t="shared" si="2"/>
        <v>fällig</v>
      </c>
      <c r="G56" s="22"/>
      <c r="H56" s="22"/>
      <c r="I56" s="22"/>
      <c r="J56" s="27">
        <v>7</v>
      </c>
    </row>
    <row r="57" spans="1:10" s="23" customFormat="1" x14ac:dyDescent="0.25">
      <c r="A57" s="44" t="str">
        <f>IF($D$16&gt;=$J57,"8. Rate","")</f>
        <v>8. Rate</v>
      </c>
      <c r="B57" s="42">
        <f t="shared" si="0"/>
        <v>0</v>
      </c>
      <c r="C57" s="45"/>
      <c r="D57" s="44" t="str">
        <f t="shared" si="1"/>
        <v>zum</v>
      </c>
      <c r="E57" s="60" t="str">
        <f t="shared" si="3"/>
        <v>0</v>
      </c>
      <c r="F57" s="46" t="str">
        <f t="shared" si="2"/>
        <v>fällig</v>
      </c>
      <c r="G57" s="22"/>
      <c r="H57" s="22"/>
      <c r="I57" s="22"/>
      <c r="J57" s="27">
        <v>8</v>
      </c>
    </row>
    <row r="58" spans="1:10" s="23" customFormat="1" x14ac:dyDescent="0.25">
      <c r="A58" s="44" t="str">
        <f>IF($D$16&gt;=$J58,"9. Rate","")</f>
        <v>9. Rate</v>
      </c>
      <c r="B58" s="42">
        <f t="shared" si="0"/>
        <v>0</v>
      </c>
      <c r="C58" s="45"/>
      <c r="D58" s="44" t="str">
        <f t="shared" si="1"/>
        <v>zum</v>
      </c>
      <c r="E58" s="60" t="str">
        <f t="shared" si="3"/>
        <v>0</v>
      </c>
      <c r="F58" s="46" t="str">
        <f t="shared" si="2"/>
        <v>fällig</v>
      </c>
      <c r="G58" s="22"/>
      <c r="H58" s="22"/>
      <c r="I58" s="22"/>
      <c r="J58" s="27">
        <v>9</v>
      </c>
    </row>
    <row r="59" spans="1:10" s="23" customFormat="1" x14ac:dyDescent="0.25">
      <c r="A59" s="44" t="str">
        <f>IF($D$16&gt;=$J59,"10. Rate","")</f>
        <v>10. Rate</v>
      </c>
      <c r="B59" s="42">
        <f t="shared" si="0"/>
        <v>0</v>
      </c>
      <c r="C59" s="45"/>
      <c r="D59" s="44" t="str">
        <f t="shared" si="1"/>
        <v>zum</v>
      </c>
      <c r="E59" s="60" t="str">
        <f t="shared" si="3"/>
        <v>0</v>
      </c>
      <c r="F59" s="46" t="str">
        <f t="shared" si="2"/>
        <v>fällig</v>
      </c>
      <c r="G59" s="22"/>
      <c r="H59" s="22"/>
      <c r="I59" s="22"/>
      <c r="J59" s="27">
        <v>10</v>
      </c>
    </row>
    <row r="60" spans="1:10" s="23" customFormat="1" x14ac:dyDescent="0.25">
      <c r="A60" s="44" t="str">
        <f>IF($D$16&gt;=$J60,"11. Rate","")</f>
        <v>11. Rate</v>
      </c>
      <c r="B60" s="42">
        <f t="shared" si="0"/>
        <v>0</v>
      </c>
      <c r="C60" s="45"/>
      <c r="D60" s="44" t="str">
        <f t="shared" si="1"/>
        <v>zum</v>
      </c>
      <c r="E60" s="60" t="str">
        <f t="shared" si="3"/>
        <v>0</v>
      </c>
      <c r="F60" s="46" t="str">
        <f t="shared" si="2"/>
        <v>fällig</v>
      </c>
      <c r="G60" s="22"/>
      <c r="H60" s="22"/>
      <c r="I60" s="22"/>
      <c r="J60" s="27">
        <v>11</v>
      </c>
    </row>
    <row r="61" spans="1:10" x14ac:dyDescent="0.25">
      <c r="A61" s="44" t="str">
        <f>IF($D$16&gt;=$J61,"12. Rate","")</f>
        <v>12. Rate</v>
      </c>
      <c r="B61" s="42">
        <f t="shared" si="0"/>
        <v>0</v>
      </c>
      <c r="C61" s="45"/>
      <c r="D61" s="44" t="str">
        <f t="shared" si="1"/>
        <v>zum</v>
      </c>
      <c r="E61" s="60" t="str">
        <f t="shared" si="3"/>
        <v>0</v>
      </c>
      <c r="F61" s="46" t="str">
        <f t="shared" si="2"/>
        <v>fällig</v>
      </c>
      <c r="G61" s="22"/>
      <c r="H61" s="22"/>
      <c r="I61" s="22"/>
      <c r="J61" s="27">
        <v>12</v>
      </c>
    </row>
    <row r="62" spans="1:10" x14ac:dyDescent="0.25">
      <c r="A62" s="44" t="str">
        <f>IF($D$16&gt;=$J62,"13. Rate","")</f>
        <v>13. Rate</v>
      </c>
      <c r="B62" s="42">
        <f>IF($D$16&gt;=$J62,$E$36,"")</f>
        <v>0</v>
      </c>
      <c r="C62" s="45"/>
      <c r="D62" s="44" t="str">
        <f t="shared" si="1"/>
        <v>zum</v>
      </c>
      <c r="E62" s="60" t="str">
        <f t="shared" si="3"/>
        <v>0</v>
      </c>
      <c r="F62" s="46" t="str">
        <f t="shared" si="2"/>
        <v>fällig</v>
      </c>
      <c r="G62" s="22"/>
      <c r="H62" s="2"/>
      <c r="I62" s="6"/>
      <c r="J62" s="27">
        <v>13</v>
      </c>
    </row>
    <row r="63" spans="1:10" x14ac:dyDescent="0.25">
      <c r="A63" s="44" t="str">
        <f>IF($D$16&gt;=$J63,"14. Rate","")</f>
        <v>14. Rate</v>
      </c>
      <c r="B63" s="42">
        <f t="shared" ref="B63:B73" si="4">IF($D$16&gt;=$J63,$E$36,"")</f>
        <v>0</v>
      </c>
      <c r="C63" s="45"/>
      <c r="D63" s="44" t="str">
        <f t="shared" si="1"/>
        <v>zum</v>
      </c>
      <c r="E63" s="60" t="str">
        <f t="shared" si="3"/>
        <v>0</v>
      </c>
      <c r="F63" s="46" t="str">
        <f t="shared" si="2"/>
        <v>fällig</v>
      </c>
      <c r="G63" s="22"/>
      <c r="J63" s="27">
        <v>14</v>
      </c>
    </row>
    <row r="64" spans="1:10" x14ac:dyDescent="0.25">
      <c r="A64" s="44" t="str">
        <f>IF($D$16&gt;=$J64,"15. Rate","")</f>
        <v>15. Rate</v>
      </c>
      <c r="B64" s="42">
        <f t="shared" si="4"/>
        <v>0</v>
      </c>
      <c r="C64" s="45"/>
      <c r="D64" s="44" t="str">
        <f t="shared" si="1"/>
        <v>zum</v>
      </c>
      <c r="E64" s="60" t="str">
        <f t="shared" si="3"/>
        <v>0</v>
      </c>
      <c r="F64" s="46" t="str">
        <f t="shared" si="2"/>
        <v>fällig</v>
      </c>
      <c r="G64" s="22"/>
      <c r="J64" s="27">
        <v>15</v>
      </c>
    </row>
    <row r="65" spans="1:10" x14ac:dyDescent="0.25">
      <c r="A65" s="44" t="str">
        <f>IF($D$16&gt;=$J65,"16. Rate","")</f>
        <v>16. Rate</v>
      </c>
      <c r="B65" s="42">
        <f t="shared" si="4"/>
        <v>0</v>
      </c>
      <c r="C65" s="45"/>
      <c r="D65" s="44" t="str">
        <f t="shared" si="1"/>
        <v>zum</v>
      </c>
      <c r="E65" s="60" t="str">
        <f t="shared" si="3"/>
        <v>0</v>
      </c>
      <c r="F65" s="46" t="str">
        <f t="shared" si="2"/>
        <v>fällig</v>
      </c>
      <c r="G65" s="22"/>
      <c r="J65" s="27">
        <v>16</v>
      </c>
    </row>
    <row r="66" spans="1:10" x14ac:dyDescent="0.25">
      <c r="A66" s="44" t="str">
        <f>IF($D$16&gt;=$J66,"17. Rate","")</f>
        <v>17. Rate</v>
      </c>
      <c r="B66" s="42">
        <f t="shared" si="4"/>
        <v>0</v>
      </c>
      <c r="C66" s="45"/>
      <c r="D66" s="44" t="str">
        <f t="shared" si="1"/>
        <v>zum</v>
      </c>
      <c r="E66" s="60" t="str">
        <f t="shared" si="3"/>
        <v>0</v>
      </c>
      <c r="F66" s="46" t="str">
        <f t="shared" si="2"/>
        <v>fällig</v>
      </c>
      <c r="G66" s="22"/>
      <c r="J66" s="27">
        <v>17</v>
      </c>
    </row>
    <row r="67" spans="1:10" x14ac:dyDescent="0.25">
      <c r="A67" s="44" t="str">
        <f>IF($D$16&gt;=$J67,"18. Rate","")</f>
        <v>18. Rate</v>
      </c>
      <c r="B67" s="42">
        <f t="shared" si="4"/>
        <v>0</v>
      </c>
      <c r="C67" s="45"/>
      <c r="D67" s="44" t="str">
        <f t="shared" si="1"/>
        <v>zum</v>
      </c>
      <c r="E67" s="60" t="str">
        <f t="shared" si="3"/>
        <v>0</v>
      </c>
      <c r="F67" s="46" t="str">
        <f t="shared" si="2"/>
        <v>fällig</v>
      </c>
      <c r="G67" s="22"/>
      <c r="J67" s="27">
        <v>18</v>
      </c>
    </row>
    <row r="68" spans="1:10" x14ac:dyDescent="0.25">
      <c r="A68" s="44" t="str">
        <f>IF($D$16&gt;=$J68,"19. Rate","")</f>
        <v>19. Rate</v>
      </c>
      <c r="B68" s="42">
        <f t="shared" si="4"/>
        <v>0</v>
      </c>
      <c r="C68" s="45"/>
      <c r="D68" s="44" t="str">
        <f t="shared" si="1"/>
        <v>zum</v>
      </c>
      <c r="E68" s="60" t="str">
        <f t="shared" si="3"/>
        <v>0</v>
      </c>
      <c r="F68" s="46" t="str">
        <f t="shared" si="2"/>
        <v>fällig</v>
      </c>
      <c r="G68" s="22"/>
      <c r="J68" s="27">
        <v>19</v>
      </c>
    </row>
    <row r="69" spans="1:10" x14ac:dyDescent="0.25">
      <c r="A69" s="44" t="str">
        <f>IF($D$16&gt;=$J69,"20. Rate","")</f>
        <v>20. Rate</v>
      </c>
      <c r="B69" s="42">
        <f t="shared" si="4"/>
        <v>0</v>
      </c>
      <c r="C69" s="45"/>
      <c r="D69" s="44" t="str">
        <f t="shared" si="1"/>
        <v>zum</v>
      </c>
      <c r="E69" s="60" t="str">
        <f t="shared" si="3"/>
        <v>0</v>
      </c>
      <c r="F69" s="46" t="str">
        <f t="shared" si="2"/>
        <v>fällig</v>
      </c>
      <c r="G69" s="22"/>
      <c r="J69" s="27">
        <v>20</v>
      </c>
    </row>
    <row r="70" spans="1:10" x14ac:dyDescent="0.25">
      <c r="A70" s="44" t="str">
        <f>IF($D$16&gt;=$J70,"21. Rate","")</f>
        <v>21. Rate</v>
      </c>
      <c r="B70" s="42">
        <f t="shared" si="4"/>
        <v>0</v>
      </c>
      <c r="C70" s="45"/>
      <c r="D70" s="44" t="str">
        <f t="shared" si="1"/>
        <v>zum</v>
      </c>
      <c r="E70" s="60" t="str">
        <f t="shared" si="3"/>
        <v>0</v>
      </c>
      <c r="F70" s="46" t="str">
        <f t="shared" si="2"/>
        <v>fällig</v>
      </c>
      <c r="G70" s="22"/>
      <c r="J70" s="27">
        <v>21</v>
      </c>
    </row>
    <row r="71" spans="1:10" x14ac:dyDescent="0.25">
      <c r="A71" s="44" t="str">
        <f>IF($D$16&gt;=$J71,"22. Rate","")</f>
        <v>22. Rate</v>
      </c>
      <c r="B71" s="42">
        <f t="shared" si="4"/>
        <v>0</v>
      </c>
      <c r="C71" s="45"/>
      <c r="D71" s="44" t="str">
        <f t="shared" si="1"/>
        <v>zum</v>
      </c>
      <c r="E71" s="60" t="str">
        <f t="shared" si="3"/>
        <v>0</v>
      </c>
      <c r="F71" s="46" t="str">
        <f t="shared" si="2"/>
        <v>fällig</v>
      </c>
      <c r="G71" s="22"/>
      <c r="J71" s="27">
        <v>22</v>
      </c>
    </row>
    <row r="72" spans="1:10" x14ac:dyDescent="0.25">
      <c r="A72" s="44" t="str">
        <f>IF($D$16&gt;=$J72,"23. Rate","")</f>
        <v>23. Rate</v>
      </c>
      <c r="B72" s="42">
        <f t="shared" si="4"/>
        <v>0</v>
      </c>
      <c r="C72" s="45"/>
      <c r="D72" s="44" t="str">
        <f t="shared" si="1"/>
        <v>zum</v>
      </c>
      <c r="E72" s="60" t="str">
        <f t="shared" si="3"/>
        <v>0</v>
      </c>
      <c r="F72" s="46" t="str">
        <f t="shared" si="2"/>
        <v>fällig</v>
      </c>
      <c r="G72" s="22"/>
      <c r="J72" s="27">
        <v>23</v>
      </c>
    </row>
    <row r="73" spans="1:10" x14ac:dyDescent="0.25">
      <c r="A73" s="44" t="str">
        <f>IF($D$16&gt;=$J73,"24. Rate","")</f>
        <v>24. Rate</v>
      </c>
      <c r="B73" s="42">
        <f t="shared" si="4"/>
        <v>0</v>
      </c>
      <c r="C73" s="45"/>
      <c r="D73" s="44" t="str">
        <f t="shared" si="1"/>
        <v>zum</v>
      </c>
      <c r="E73" s="60" t="str">
        <f t="shared" si="3"/>
        <v>0</v>
      </c>
      <c r="F73" s="46" t="str">
        <f t="shared" si="2"/>
        <v>fällig</v>
      </c>
      <c r="G73" s="22"/>
      <c r="J73" s="27">
        <v>24</v>
      </c>
    </row>
    <row r="74" spans="1:10" x14ac:dyDescent="0.25">
      <c r="A74" s="22"/>
      <c r="B74" s="24"/>
      <c r="C74" s="22"/>
      <c r="D74" s="25"/>
      <c r="E74" s="22"/>
      <c r="F74" s="2"/>
      <c r="G74" s="2"/>
    </row>
    <row r="75" spans="1:10" hidden="1" x14ac:dyDescent="0.25"/>
    <row r="76" spans="1:10" ht="15.75" hidden="1" thickBot="1" x14ac:dyDescent="0.3"/>
    <row r="77" spans="1:10" hidden="1" x14ac:dyDescent="0.25">
      <c r="A77" s="19" t="s">
        <v>5</v>
      </c>
    </row>
    <row r="78" spans="1:10" hidden="1" x14ac:dyDescent="0.25">
      <c r="A78" s="20">
        <v>1</v>
      </c>
    </row>
    <row r="79" spans="1:10" hidden="1" x14ac:dyDescent="0.25">
      <c r="A79" s="20">
        <v>2</v>
      </c>
    </row>
    <row r="80" spans="1:10" hidden="1" x14ac:dyDescent="0.25">
      <c r="A80" s="20">
        <v>3</v>
      </c>
    </row>
    <row r="81" spans="1:1" hidden="1" x14ac:dyDescent="0.25">
      <c r="A81" s="20">
        <v>4</v>
      </c>
    </row>
    <row r="82" spans="1:1" hidden="1" x14ac:dyDescent="0.25">
      <c r="A82" s="20">
        <v>5</v>
      </c>
    </row>
    <row r="83" spans="1:1" hidden="1" x14ac:dyDescent="0.25">
      <c r="A83" s="20">
        <v>6</v>
      </c>
    </row>
    <row r="84" spans="1:1" hidden="1" x14ac:dyDescent="0.25">
      <c r="A84" s="20">
        <v>7</v>
      </c>
    </row>
    <row r="85" spans="1:1" hidden="1" x14ac:dyDescent="0.25">
      <c r="A85" s="20">
        <v>8</v>
      </c>
    </row>
    <row r="86" spans="1:1" hidden="1" x14ac:dyDescent="0.25">
      <c r="A86" s="20">
        <v>9</v>
      </c>
    </row>
    <row r="87" spans="1:1" hidden="1" x14ac:dyDescent="0.25">
      <c r="A87" s="20">
        <v>10</v>
      </c>
    </row>
    <row r="88" spans="1:1" hidden="1" x14ac:dyDescent="0.25">
      <c r="A88" s="20">
        <v>11</v>
      </c>
    </row>
    <row r="89" spans="1:1" hidden="1" x14ac:dyDescent="0.25">
      <c r="A89" s="20">
        <v>12</v>
      </c>
    </row>
    <row r="90" spans="1:1" hidden="1" x14ac:dyDescent="0.25">
      <c r="A90" s="20">
        <v>13</v>
      </c>
    </row>
    <row r="91" spans="1:1" hidden="1" x14ac:dyDescent="0.25">
      <c r="A91" s="20">
        <v>14</v>
      </c>
    </row>
    <row r="92" spans="1:1" hidden="1" x14ac:dyDescent="0.25">
      <c r="A92" s="20">
        <v>15</v>
      </c>
    </row>
    <row r="93" spans="1:1" hidden="1" x14ac:dyDescent="0.25">
      <c r="A93" s="20">
        <v>16</v>
      </c>
    </row>
    <row r="94" spans="1:1" hidden="1" x14ac:dyDescent="0.25">
      <c r="A94" s="20">
        <v>17</v>
      </c>
    </row>
    <row r="95" spans="1:1" hidden="1" x14ac:dyDescent="0.25">
      <c r="A95" s="20">
        <v>18</v>
      </c>
    </row>
    <row r="96" spans="1:1" hidden="1" x14ac:dyDescent="0.25">
      <c r="A96" s="20">
        <v>19</v>
      </c>
    </row>
    <row r="97" spans="1:1" hidden="1" x14ac:dyDescent="0.25">
      <c r="A97" s="20">
        <v>20</v>
      </c>
    </row>
    <row r="98" spans="1:1" hidden="1" x14ac:dyDescent="0.25">
      <c r="A98" s="20">
        <v>21</v>
      </c>
    </row>
    <row r="99" spans="1:1" hidden="1" x14ac:dyDescent="0.25">
      <c r="A99" s="20">
        <v>22</v>
      </c>
    </row>
    <row r="100" spans="1:1" hidden="1" x14ac:dyDescent="0.25">
      <c r="A100" s="20">
        <v>23</v>
      </c>
    </row>
    <row r="101" spans="1:1" hidden="1" x14ac:dyDescent="0.25">
      <c r="A101" s="20">
        <v>24</v>
      </c>
    </row>
  </sheetData>
  <sheetProtection sheet="1" selectLockedCells="1"/>
  <mergeCells count="15">
    <mergeCell ref="D4:H4"/>
    <mergeCell ref="D5:H5"/>
    <mergeCell ref="D6:H6"/>
    <mergeCell ref="C8:H8"/>
    <mergeCell ref="C9:H9"/>
    <mergeCell ref="C10:H10"/>
    <mergeCell ref="C11:H11"/>
    <mergeCell ref="A48:I48"/>
    <mergeCell ref="A1:I1"/>
    <mergeCell ref="A2:I2"/>
    <mergeCell ref="A45:D45"/>
    <mergeCell ref="A39:I39"/>
    <mergeCell ref="G40:H40"/>
    <mergeCell ref="G41:H41"/>
    <mergeCell ref="D12:I12"/>
  </mergeCells>
  <conditionalFormatting sqref="D18">
    <cfRule type="cellIs" dxfId="13" priority="75" operator="equal">
      <formula>0</formula>
    </cfRule>
  </conditionalFormatting>
  <conditionalFormatting sqref="F18">
    <cfRule type="cellIs" dxfId="12" priority="74" operator="equal">
      <formula>0</formula>
    </cfRule>
  </conditionalFormatting>
  <conditionalFormatting sqref="D16">
    <cfRule type="cellIs" dxfId="11" priority="72" operator="equal">
      <formula>0</formula>
    </cfRule>
  </conditionalFormatting>
  <conditionalFormatting sqref="F20">
    <cfRule type="cellIs" dxfId="10" priority="71" operator="equal">
      <formula>0</formula>
    </cfRule>
  </conditionalFormatting>
  <conditionalFormatting sqref="E51:E73">
    <cfRule type="expression" dxfId="9" priority="69">
      <formula>AND($D$16&gt;=$J51,$E$51=0)</formula>
    </cfRule>
  </conditionalFormatting>
  <conditionalFormatting sqref="I40">
    <cfRule type="cellIs" dxfId="8" priority="57" operator="equal">
      <formula>0</formula>
    </cfRule>
  </conditionalFormatting>
  <conditionalFormatting sqref="I41">
    <cfRule type="cellIs" dxfId="7" priority="56" operator="equal">
      <formula>0</formula>
    </cfRule>
  </conditionalFormatting>
  <conditionalFormatting sqref="E50">
    <cfRule type="expression" dxfId="6" priority="76">
      <formula>AND($D$16&gt;=$J50,$E$50=0)</formula>
    </cfRule>
  </conditionalFormatting>
  <conditionalFormatting sqref="A36:I36">
    <cfRule type="expression" dxfId="5" priority="6">
      <formula>$D$16&lt;13</formula>
    </cfRule>
  </conditionalFormatting>
  <conditionalFormatting sqref="E37:I37">
    <cfRule type="expression" dxfId="4" priority="5">
      <formula>$D$16&lt;13</formula>
    </cfRule>
  </conditionalFormatting>
  <conditionalFormatting sqref="I37">
    <cfRule type="expression" dxfId="3" priority="4">
      <formula>$D$16&lt;13</formula>
    </cfRule>
  </conditionalFormatting>
  <conditionalFormatting sqref="I3">
    <cfRule type="cellIs" dxfId="2" priority="3" operator="equal">
      <formula>0</formula>
    </cfRule>
  </conditionalFormatting>
  <conditionalFormatting sqref="C8:C11">
    <cfRule type="cellIs" dxfId="1" priority="2" operator="equal">
      <formula>0</formula>
    </cfRule>
  </conditionalFormatting>
  <conditionalFormatting sqref="D4:D6">
    <cfRule type="cellIs" dxfId="0" priority="1" operator="equal">
      <formula>0</formula>
    </cfRule>
  </conditionalFormatting>
  <pageMargins left="1.1023622047244095" right="0.31496062992125984" top="0.39370078740157483" bottom="0.39370078740157483" header="0" footer="0"/>
  <pageSetup paperSize="9" scale="84" fitToHeight="0" orientation="portrait" r:id="rId1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Katharina</dc:creator>
  <cp:lastModifiedBy>Krebs, Katharina</cp:lastModifiedBy>
  <cp:lastPrinted>2021-11-19T07:00:28Z</cp:lastPrinted>
  <dcterms:created xsi:type="dcterms:W3CDTF">2019-06-27T06:04:09Z</dcterms:created>
  <dcterms:modified xsi:type="dcterms:W3CDTF">2024-11-26T11:31:18Z</dcterms:modified>
</cp:coreProperties>
</file>