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KrebsK\Desktop\"/>
    </mc:Choice>
  </mc:AlternateContent>
  <xr:revisionPtr revIDLastSave="0" documentId="8_{DBEB440E-DA99-4679-AC99-D1D270B820F8}" xr6:coauthVersionLast="36" xr6:coauthVersionMax="36" xr10:uidLastSave="{00000000-0000-0000-0000-000000000000}"/>
  <bookViews>
    <workbookView xWindow="120" yWindow="133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Tabelle1!$A$1:$I$308</definedName>
  </definedNames>
  <calcPr calcId="191029"/>
</workbook>
</file>

<file path=xl/calcChain.xml><?xml version="1.0" encoding="utf-8"?>
<calcChain xmlns="http://schemas.openxmlformats.org/spreadsheetml/2006/main">
  <c r="I157" i="1" l="1"/>
  <c r="I145" i="1"/>
  <c r="I133" i="1"/>
  <c r="I121" i="1"/>
  <c r="I109" i="1"/>
  <c r="I97" i="1"/>
  <c r="I85" i="1"/>
  <c r="I73" i="1"/>
  <c r="I61" i="1"/>
  <c r="I49" i="1"/>
  <c r="I37" i="1"/>
  <c r="I301" i="1"/>
  <c r="I289" i="1"/>
  <c r="I277" i="1"/>
  <c r="I265" i="1"/>
  <c r="I253" i="1"/>
  <c r="I241" i="1"/>
  <c r="I229" i="1"/>
  <c r="I217" i="1"/>
  <c r="I205" i="1"/>
  <c r="I193" i="1"/>
  <c r="I181" i="1"/>
  <c r="I169" i="1"/>
  <c r="I306" i="1" l="1"/>
  <c r="I307" i="1"/>
  <c r="G301" i="1"/>
  <c r="A303" i="1" s="1"/>
  <c r="A297" i="1"/>
  <c r="I294" i="1"/>
  <c r="I295" i="1"/>
  <c r="G289" i="1"/>
  <c r="A291" i="1" s="1"/>
  <c r="A285" i="1"/>
  <c r="I282" i="1"/>
  <c r="I283" i="1"/>
  <c r="G277" i="1"/>
  <c r="A279" i="1" s="1"/>
  <c r="A273" i="1"/>
  <c r="I270" i="1"/>
  <c r="I271" i="1"/>
  <c r="G265" i="1"/>
  <c r="A267" i="1" s="1"/>
  <c r="A261" i="1"/>
  <c r="I258" i="1"/>
  <c r="I259" i="1"/>
  <c r="G253" i="1"/>
  <c r="A255" i="1" s="1"/>
  <c r="A249" i="1"/>
  <c r="I246" i="1"/>
  <c r="I247" i="1"/>
  <c r="G241" i="1"/>
  <c r="A243" i="1" s="1"/>
  <c r="A237" i="1"/>
  <c r="I234" i="1"/>
  <c r="I235" i="1"/>
  <c r="G229" i="1"/>
  <c r="A231" i="1" s="1"/>
  <c r="A225" i="1"/>
  <c r="I222" i="1"/>
  <c r="I223" i="1"/>
  <c r="G217" i="1"/>
  <c r="A219" i="1" s="1"/>
  <c r="A213" i="1"/>
  <c r="I210" i="1"/>
  <c r="I211" i="1"/>
  <c r="G205" i="1"/>
  <c r="A207" i="1" s="1"/>
  <c r="A201" i="1"/>
  <c r="I198" i="1"/>
  <c r="I199" i="1"/>
  <c r="G193" i="1"/>
  <c r="A195" i="1" s="1"/>
  <c r="A189" i="1"/>
  <c r="I186" i="1"/>
  <c r="I187" i="1"/>
  <c r="G181" i="1"/>
  <c r="A183" i="1" s="1"/>
  <c r="A177" i="1"/>
  <c r="I174" i="1"/>
  <c r="I175" i="1"/>
  <c r="G169" i="1"/>
  <c r="A171" i="1" s="1"/>
  <c r="A165" i="1"/>
  <c r="I162" i="1"/>
  <c r="I163" i="1"/>
  <c r="G157" i="1"/>
  <c r="A159" i="1" s="1"/>
  <c r="A153" i="1"/>
  <c r="I150" i="1"/>
  <c r="I151" i="1"/>
  <c r="G145" i="1"/>
  <c r="A147" i="1" s="1"/>
  <c r="A141" i="1"/>
  <c r="I138" i="1"/>
  <c r="I139" i="1"/>
  <c r="G133" i="1"/>
  <c r="A135" i="1" s="1"/>
  <c r="A129" i="1"/>
  <c r="I126" i="1"/>
  <c r="I127" i="1"/>
  <c r="G121" i="1"/>
  <c r="A123" i="1" s="1"/>
  <c r="A117" i="1"/>
  <c r="I114" i="1"/>
  <c r="I115" i="1"/>
  <c r="G109" i="1"/>
  <c r="A111" i="1" s="1"/>
  <c r="A105" i="1"/>
  <c r="I102" i="1"/>
  <c r="I103" i="1"/>
  <c r="G97" i="1"/>
  <c r="A99" i="1" s="1"/>
  <c r="A93" i="1"/>
  <c r="I90" i="1"/>
  <c r="I91" i="1"/>
  <c r="G85" i="1"/>
  <c r="A87" i="1" s="1"/>
  <c r="A81" i="1"/>
  <c r="I78" i="1"/>
  <c r="I79" i="1"/>
  <c r="G73" i="1"/>
  <c r="A75" i="1" s="1"/>
  <c r="A69" i="1"/>
  <c r="I66" i="1"/>
  <c r="I67" i="1"/>
  <c r="G61" i="1"/>
  <c r="A63" i="1" s="1"/>
  <c r="A57" i="1"/>
  <c r="I54" i="1"/>
  <c r="I55" i="1"/>
  <c r="G49" i="1"/>
  <c r="A51" i="1" s="1"/>
  <c r="A45" i="1"/>
  <c r="I42" i="1"/>
  <c r="I43" i="1"/>
  <c r="G37" i="1"/>
  <c r="A39" i="1" s="1"/>
  <c r="A33" i="1"/>
  <c r="A21" i="1"/>
  <c r="I30" i="1"/>
  <c r="Q10" i="1"/>
  <c r="K10" i="1"/>
  <c r="K9" i="1"/>
  <c r="N3" i="1"/>
  <c r="A184" i="1" l="1"/>
  <c r="A185" i="1" s="1"/>
  <c r="A187" i="1" s="1"/>
  <c r="G187" i="1" s="1"/>
  <c r="A304" i="1"/>
  <c r="A305" i="1" s="1"/>
  <c r="A307" i="1" s="1"/>
  <c r="G307" i="1" s="1"/>
  <c r="A292" i="1"/>
  <c r="A293" i="1" s="1"/>
  <c r="A295" i="1" s="1"/>
  <c r="G295" i="1" s="1"/>
  <c r="A280" i="1"/>
  <c r="A281" i="1" s="1"/>
  <c r="A283" i="1" s="1"/>
  <c r="G283" i="1" s="1"/>
  <c r="A268" i="1"/>
  <c r="A269" i="1"/>
  <c r="A271" i="1" s="1"/>
  <c r="G271" i="1" s="1"/>
  <c r="A256" i="1"/>
  <c r="A257" i="1" s="1"/>
  <c r="A259" i="1" s="1"/>
  <c r="G259" i="1" s="1"/>
  <c r="A244" i="1"/>
  <c r="A245" i="1" s="1"/>
  <c r="A247" i="1" s="1"/>
  <c r="G247" i="1" s="1"/>
  <c r="A232" i="1"/>
  <c r="A233" i="1" s="1"/>
  <c r="A235" i="1" s="1"/>
  <c r="G235" i="1" s="1"/>
  <c r="A220" i="1"/>
  <c r="A221" i="1" s="1"/>
  <c r="A223" i="1" s="1"/>
  <c r="G223" i="1" s="1"/>
  <c r="A208" i="1"/>
  <c r="A209" i="1"/>
  <c r="A211" i="1" s="1"/>
  <c r="G211" i="1" s="1"/>
  <c r="A196" i="1"/>
  <c r="A197" i="1" s="1"/>
  <c r="A199" i="1" s="1"/>
  <c r="G199" i="1" s="1"/>
  <c r="A172" i="1"/>
  <c r="A173" i="1" s="1"/>
  <c r="A175" i="1" s="1"/>
  <c r="G175" i="1" s="1"/>
  <c r="A160" i="1"/>
  <c r="A161" i="1"/>
  <c r="A163" i="1" s="1"/>
  <c r="G163" i="1" s="1"/>
  <c r="A148" i="1"/>
  <c r="A149" i="1" s="1"/>
  <c r="A151" i="1" s="1"/>
  <c r="G151" i="1" s="1"/>
  <c r="A136" i="1"/>
  <c r="A137" i="1" s="1"/>
  <c r="A139" i="1" s="1"/>
  <c r="G139" i="1" s="1"/>
  <c r="A124" i="1"/>
  <c r="A125" i="1" s="1"/>
  <c r="A127" i="1" s="1"/>
  <c r="G127" i="1" s="1"/>
  <c r="A112" i="1"/>
  <c r="A113" i="1" s="1"/>
  <c r="A115" i="1" s="1"/>
  <c r="G115" i="1" s="1"/>
  <c r="A100" i="1"/>
  <c r="A101" i="1" s="1"/>
  <c r="A103" i="1" s="1"/>
  <c r="G103" i="1" s="1"/>
  <c r="A88" i="1"/>
  <c r="A89" i="1" s="1"/>
  <c r="A91" i="1" s="1"/>
  <c r="G91" i="1" s="1"/>
  <c r="A76" i="1"/>
  <c r="A77" i="1" s="1"/>
  <c r="A79" i="1" s="1"/>
  <c r="G79" i="1" s="1"/>
  <c r="A64" i="1"/>
  <c r="A65" i="1" s="1"/>
  <c r="A67" i="1" s="1"/>
  <c r="G67" i="1" s="1"/>
  <c r="A52" i="1"/>
  <c r="A53" i="1" s="1"/>
  <c r="A55" i="1" s="1"/>
  <c r="G55" i="1" s="1"/>
  <c r="A40" i="1"/>
  <c r="A41" i="1" s="1"/>
  <c r="A43" i="1" s="1"/>
  <c r="G43" i="1" s="1"/>
  <c r="G14" i="1" l="1"/>
  <c r="I14" i="1"/>
  <c r="E22" i="1"/>
  <c r="G22" i="1" l="1"/>
  <c r="E34" i="1"/>
  <c r="I25" i="1"/>
  <c r="I31" i="1" s="1"/>
  <c r="C16" i="1" s="1"/>
  <c r="G25" i="1"/>
  <c r="A27" i="1" s="1"/>
  <c r="A28" i="1" s="1"/>
  <c r="G34" i="1" l="1"/>
  <c r="E46" i="1"/>
  <c r="A29" i="1"/>
  <c r="G46" i="1" l="1"/>
  <c r="E58" i="1"/>
  <c r="A31" i="1"/>
  <c r="G31" i="1" s="1"/>
  <c r="C14" i="1" s="1"/>
  <c r="G58" i="1" l="1"/>
  <c r="E70" i="1"/>
  <c r="A18" i="1"/>
  <c r="G70" i="1" l="1"/>
  <c r="E82" i="1"/>
  <c r="C18" i="1"/>
  <c r="G82" i="1" l="1"/>
  <c r="E94" i="1"/>
  <c r="G94" i="1" l="1"/>
  <c r="E106" i="1"/>
  <c r="G106" i="1" l="1"/>
  <c r="E118" i="1"/>
  <c r="G118" i="1" l="1"/>
  <c r="E130" i="1"/>
  <c r="G130" i="1" l="1"/>
  <c r="E142" i="1"/>
  <c r="G142" i="1" l="1"/>
  <c r="E154" i="1"/>
  <c r="G154" i="1" l="1"/>
  <c r="E166" i="1"/>
  <c r="G166" i="1" l="1"/>
  <c r="E178" i="1"/>
  <c r="G178" i="1" l="1"/>
  <c r="E190" i="1"/>
  <c r="G190" i="1" l="1"/>
  <c r="E202" i="1"/>
  <c r="G202" i="1" l="1"/>
  <c r="E214" i="1"/>
  <c r="G214" i="1" l="1"/>
  <c r="E226" i="1"/>
  <c r="G226" i="1" l="1"/>
  <c r="E238" i="1"/>
  <c r="G238" i="1" l="1"/>
  <c r="E250" i="1"/>
  <c r="G250" i="1" l="1"/>
  <c r="E262" i="1"/>
  <c r="G262" i="1" l="1"/>
  <c r="E274" i="1"/>
  <c r="G274" i="1" l="1"/>
  <c r="E286" i="1"/>
  <c r="G286" i="1" l="1"/>
  <c r="E298" i="1"/>
  <c r="G298" i="1" s="1"/>
</calcChain>
</file>

<file path=xl/sharedStrings.xml><?xml version="1.0" encoding="utf-8"?>
<sst xmlns="http://schemas.openxmlformats.org/spreadsheetml/2006/main" count="725" uniqueCount="209">
  <si>
    <t>Name, Vorname:</t>
  </si>
  <si>
    <t>Geburtsdatum:</t>
  </si>
  <si>
    <t>Adresse:</t>
  </si>
  <si>
    <t>Arbeitgeber:</t>
  </si>
  <si>
    <t>Monate</t>
  </si>
  <si>
    <t>bis</t>
  </si>
  <si>
    <t>€ pro Monat</t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</si>
  <si>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</si>
  <si>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</si>
  <si>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</si>
  <si>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</si>
  <si>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</si>
  <si>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</si>
  <si>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</si>
  <si>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</si>
  <si>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</si>
  <si>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</si>
  <si>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</si>
  <si>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</si>
  <si>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Terminplanung</t>
  </si>
  <si>
    <t>Tln_fuer_GrpTermin_hinzufuegen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</si>
  <si>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</si>
  <si>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</si>
  <si>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</si>
  <si>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</si>
  <si>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</si>
  <si>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</si>
  <si>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</si>
  <si>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</si>
  <si>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</si>
  <si>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</si>
  <si>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</si>
  <si>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</si>
  <si>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</si>
  <si>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</si>
  <si>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</si>
  <si>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</si>
  <si>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</si>
  <si>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Bearbeiter_Name</t>
  </si>
  <si>
    <t>Bearbeiter_Zimmernummer</t>
  </si>
  <si>
    <t>Bearbeiter_TelefonNr</t>
  </si>
  <si>
    <t>Bearbeiter_FaxNr</t>
  </si>
  <si>
    <t>Bearbeiter_Zustaendigkeit</t>
  </si>
  <si>
    <t>Bearbeiter_Email</t>
  </si>
  <si>
    <t>Bearbeiter_NameAusdruck</t>
  </si>
  <si>
    <t>Bearbeiter_BriefUnterschrift</t>
  </si>
  <si>
    <t>Klienten_Anrede_(im_Dativ)</t>
  </si>
  <si>
    <t>Herrn</t>
  </si>
  <si>
    <t>heutiges_Datum_in_Kurzform</t>
  </si>
  <si>
    <t>Dtmj</t>
  </si>
  <si>
    <t>Klienten_Kundennr._BA</t>
  </si>
  <si>
    <t>Klienten_Name</t>
  </si>
  <si>
    <t>Klienten_Vorname</t>
  </si>
  <si>
    <t>Klienten_Postleitzahl</t>
  </si>
  <si>
    <t>Klienten_Ort</t>
  </si>
  <si>
    <t>Klienten_Geburtsdatum</t>
  </si>
  <si>
    <t>Klienten_Anrede</t>
  </si>
  <si>
    <t>Klienten_Strasse_+_Hausnummer</t>
  </si>
  <si>
    <t>Klienten_AzExtern</t>
  </si>
  <si>
    <t>Klienten_SV_Nr</t>
  </si>
  <si>
    <t>Klienten_BGNummer</t>
  </si>
  <si>
    <t>Klienten_Geburtsname</t>
  </si>
  <si>
    <t>Klienten_Geburtsort</t>
  </si>
  <si>
    <t>Göttingen</t>
  </si>
  <si>
    <t>Datum</t>
  </si>
  <si>
    <t>Klienten_Email</t>
  </si>
  <si>
    <t>Klienten_Telefon</t>
  </si>
  <si>
    <t>Klienten_Zust_Bearb_Adr1</t>
  </si>
  <si>
    <t>Landkreis Göttingen</t>
  </si>
  <si>
    <t>Klienten_Zust_Bearb_Adr2</t>
  </si>
  <si>
    <t>Fachbereich Jobcenter, FD 56.3</t>
  </si>
  <si>
    <t>Klienten_Zust_Bearb_Adr3</t>
  </si>
  <si>
    <t>Klienten_Zust_Bearb_Adr4</t>
  </si>
  <si>
    <t>Reinhäuser Landstraße 4</t>
  </si>
  <si>
    <t>Klienten_Zust_Bearb_Adr5</t>
  </si>
  <si>
    <t>37083 Göttingen</t>
  </si>
  <si>
    <t>KlientenZustBearbeiter_Anrede</t>
  </si>
  <si>
    <t>KlientenZustBearbeiter_AnredeDativ</t>
  </si>
  <si>
    <t>KlientenZustBearbeiter_Name</t>
  </si>
  <si>
    <t>KlientenZustBearbeiter_Tel</t>
  </si>
  <si>
    <t>KlientenZustBearbeiter_Zimmer</t>
  </si>
  <si>
    <t>KlientenZustBearbeiter_Mail</t>
  </si>
  <si>
    <t>KlientenSteuerID</t>
  </si>
  <si>
    <t>Klienten_Staatsangehoerigkeit</t>
  </si>
  <si>
    <t>Klienten_Geburtsland</t>
  </si>
  <si>
    <t>Anschrift_FD_LKG</t>
  </si>
  <si>
    <t>Fachbereich Soziales_x000D_Jobcenter Göttingen_x000D_- 56.5 -_x000D__x000D_Carl-Zeiss-Str.5_x000D_37081 Göttingen</t>
  </si>
  <si>
    <t>FACHDIENST-Email_STADT_GOe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</si>
  <si>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</si>
  <si>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</si>
  <si>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</si>
  <si>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</si>
  <si>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</si>
  <si>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</si>
  <si>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</si>
  <si>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</si>
  <si>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NuOptPZ2</t>
  </si>
  <si>
    <t>NuOptPZ3</t>
  </si>
  <si>
    <t>NuOptPZ4</t>
  </si>
  <si>
    <t>NuOptPZ5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</si>
  <si>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</si>
  <si>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</si>
  <si>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</si>
  <si>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</si>
  <si>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</si>
  <si>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</si>
  <si>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</si>
  <si>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</si>
  <si>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</si>
  <si>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</si>
  <si>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</si>
  <si>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</si>
  <si>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</si>
  <si>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Klienten_Bankleitzahl</t>
  </si>
  <si>
    <t>Klienten_Kontonummer</t>
  </si>
  <si>
    <t>Klienten_BIC</t>
  </si>
  <si>
    <t>Klienten_IBAN</t>
  </si>
  <si>
    <t>Klienten_KtoInhaber</t>
  </si>
  <si>
    <t>Klienten_Bankverbindung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</si>
  <si>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</si>
  <si>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</si>
  <si>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</si>
  <si>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</si>
  <si>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</si>
  <si>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</si>
  <si>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</si>
  <si>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</si>
  <si>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</si>
  <si>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</si>
  <si>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</si>
  <si>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</si>
  <si>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</si>
  <si>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</si>
  <si>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</si>
  <si>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</si>
  <si>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</si>
  <si>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</si>
  <si>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</si>
  <si>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</si>
  <si>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</si>
  <si>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</si>
  <si>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</si>
  <si>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</si>
  <si>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</si>
  <si>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</si>
  <si>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</si>
  <si>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</si>
  <si>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</si>
  <si>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</si>
  <si>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PartnerVerz_Selected</t>
  </si>
  <si>
    <t>Stand:</t>
  </si>
  <si>
    <t>Entscheidungsfindung</t>
  </si>
  <si>
    <t>aktuell</t>
  </si>
  <si>
    <t>Herr Testi ZZZ-Tester</t>
  </si>
  <si>
    <t>ZZZ-Tester</t>
  </si>
  <si>
    <t>Testi</t>
  </si>
  <si>
    <t>Pinnecke</t>
  </si>
  <si>
    <t>Testi ZZZ-Tester</t>
  </si>
  <si>
    <t>Sehr geehrter Herr ZZZ-Tester,</t>
  </si>
  <si>
    <t>Förderrate</t>
  </si>
  <si>
    <t>Summe</t>
  </si>
  <si>
    <t>lt. Bescheid max.</t>
  </si>
  <si>
    <t>berücksichtigungsfähiges Arbeitsentgeld</t>
  </si>
  <si>
    <t>Förderung</t>
  </si>
  <si>
    <t>Bereits ausgezahlter Förderbetrag</t>
  </si>
  <si>
    <t>/</t>
  </si>
  <si>
    <t>x</t>
  </si>
  <si>
    <t>Gesamttage 
Abrechnungsmonat</t>
  </si>
  <si>
    <t>=</t>
  </si>
  <si>
    <t>Berechneter Gesamtförderbetrag</t>
  </si>
  <si>
    <t>Arbeitstage 
Abrechnungs-monat</t>
  </si>
  <si>
    <t>Bewilligungszeitraum:</t>
  </si>
  <si>
    <t>Zeitraum</t>
  </si>
  <si>
    <t>Dauer:</t>
  </si>
  <si>
    <t>Schlussrechnung</t>
  </si>
  <si>
    <t>tatsächliche Förderung</t>
  </si>
  <si>
    <t>Förderanteil in %</t>
  </si>
  <si>
    <t>Anmerkungen</t>
  </si>
  <si>
    <t>tatsächliches Bruttogehalt 
lt. Lohnabrechnung 
für Abrechnungsmonat</t>
  </si>
  <si>
    <t>Berechnung für Arbeitsbeginn zum 1. des Monats - Bitte ausfüllen!</t>
  </si>
  <si>
    <t>Lohnkostenzuschuss gemäß § 16 e SGB II - Schlussabrechnung</t>
  </si>
  <si>
    <t>SV-Anteil AG (19 %)</t>
  </si>
  <si>
    <t>19.12.2019 09:19:24</t>
  </si>
  <si>
    <t>ZZZ-Tester Testi 1970-01-01</t>
  </si>
  <si>
    <t>P r ü f s c h e m a_x000D_für die Bewilligung von Einstiegsgeld (ESG) bei Aufnahme einer sozialversicherungspflichtigen Erwerbstätigkeit nach § 16b SGB II_x000D__x000D_Sachverhalt_x000D_Antragsteller/in: Herr Testi ZZZ-Tester_x000D_Antragsdatum: XX.XX.XXXX_x000D_Datum Arbeitsaufnahme: XX.XX.XXXX_x000D_Name des Arbeitgebers: XXXXXXXX_x000D_Beschreibung der Tätigkeit: XXXXXXXX_x000D__x000D_I. F o r m e l l e  R e c h t m ä ß i g k e i t (Zuständigkeit/kein Leistungsausschluss)_x000D_[ ] Antragsteller ist aktuell ein eLb im Landkreis Göttingen_x000D_[ ] Antragsteller bezieht kein ALG I_x000D_[ ] Beim Antragsteller besteht kein Leistungsverbot aufgrund beruflicher Rehabilitation_x000D_[ ] keine Förderung einer geringfügigen Beschäftigung (Minijob)_x000D_[ ] keine Förderung eines Ausbildungsverhältnisses_x000D_[ ] keine Förderung eines Arbeitsverhältnisses nach § 16e SGB II oder § 16i SGB II_x000D_[ ] keine Förderung einer Arbeitsgelegenheit nach § 16d SGB II _x000D_[ ] Antragstellung vor tatsächlicher Aufnahme der Tätigkeit (nach Aufnahme nur bei wesentlicher Änderung, z.B. von geringfügiger zu voller Erwerbstätigkeit) _x000D__x000D_Alle acht Kriterien müssen erfüllt sein, sonst Ablehnung!_x000D__x000D_II. M a t e r i e l l e  R e c h t m ä ß i g k e i t (Tatbestandsvoraussetzungen und Rechtsfolge Ermessen)_x000D_1. Tatbestand_x000D_[ ] Aufnahme einer sozialversicherungspflichtigen Erwerbstätigkeit_x000D_(Umfang: mind. 15h/Woche, Versicherungspflicht zur Arbeitslosenversicherung, unbefristete Erwerbstätigkeit oder befristete von mind. 1 Jahr)_x000D_[ ] Prognose: aufgenommene Erwerbstätigkeit = geeignet für vollständige, dauerhafte Überwindung der Hilfebedürftigkeit des einzelnen eLb, spätestens innerhalb von 24 Monaten_x000D_(Anhaltspunkte: arbeitsvertragliche/tatsächliche Ausgestaltung der Tätigkeit, maßgeblicher Hilfebedarf, höherer Verdienst als Ziel; bei Teilzeit: Ziel Erhöhung Stundenzahl; bei befristeter Tätigkeit: Möglichkeit der Verlängerung oder Entfristung, deutlich erhöhte Chancen auf Dauer- oder Anschlussarbeitsverhältnis)_x000D_Begründung: XXXX  _x000D_[ ] Prognose: Erforderlichkeit des ESG für die Eingliederung in den allgemeinen Arbeitsmarkt_x000D_(Aufnahme einer Erwerbstätigkeit kann ohne das ESG und/oder auf andere, kostengünstigere Weise nicht erreicht werden; ESG = letztes Mittel für Eingliederung des eLb; Anreizfunktion) _x000D_Begründung: XXXX _x000D_[ ] Kein Verstoß gegen Regelungen zum Mindestlohn bei Höhe der Entlohnung_x000D_[ ] Kein Verstoß gegen die Rechtsordnung (z.B. wegen Sittenwidrigkeit der Tätigkeit oder Erfüllung eines Straftatbestandes)_x000D__x000D_Alle fünf Kriterien müssen erfüllt sein, sonst Ablehnung!_x000D__x000D_2. Rechtsfolge (Ermessen)_x000D__x000D_2.1. Entschließungsermessen ("ob" gefördert wird)_x000D__x000D_[ ] Geeignetheit und Erforderlichkeit des ESG liegen vor (da Tatbestand oben bereits bejaht)_x000D__x000D_[ ] Angemessenheit der Förderung durch ESG (Interessenabwägung: Interesse des eLb/Allgemeinheit; Begründung erforderlich, z.B. Kosten der Förderung im Verhältnis zur Minderung/Beendigung der Hilfebedürftigkeit), Begründung hier: XXXX_x000D__x000D_Alle zwei Kriterien müssen erfüllt sein, sonst Ablehnung!_x000D__x000D_2.2. Auswahlermessen ("wie" gefördert wird)_x000D__x000D_Förderdauer:_x000D_(einmalige Festlegung für die konkrete Erwerbstätigkeit zum Zeitpunkt der Arbeitsaufnahme)_x000D__x000D_[ ]  6 Monate_x000D_oder    _x000D_[ ]  bis 12 Monate / hier:  ______ Monate        Begründung: XXXX_x000D_(im Einzelfall bis maximal 12 Monate mit besonderer Begründung, z.B. eLb zu Beginn der Förderung u25, wenig bis keine Erfahrung im Arbeitsalltag, zur Aufrechterhaltung der Motivation/Arbeitsbereitschaft für nachhaltige Integration ist eine längere Stabilisierungsphase erforderlich)_x000D__x000D_Förderhöhe:_x000D_(einmalige Festlegung, § 16b Abs. 2 Satz 2 SGB II i.V.m. Einstiegsgeld-Verordnung (ESGV)_x000D__x000D_a) Auswahl der richtigen Bemessungsart (Berechnung erfolgt über die Excel Berechnungshilfe "§16b ESG Berechnung Beschäftigung" im Druckrollbalken des Terminbausteins)_x000D__x000D_[ ] Einzelfallbezogene Bemessung (§ 1 ESGV)_x000D_oder_x000D_[ ] Pauschale Bemessung (§ 2 ESGV) _x000D__x000D_b) Degression/Absenkung des ESG (bei Förderdauer über 6 Monate!)_x000D__x000D_[ ] ab dem 7. Monat Degression von 10%_x000D_[ ] ab dem 9. Monat Degression von 20%_x000D_Begründung: XXXX _x000D_[Durch die Absenkung des Einstieggeldes wird die "Marktfähigkeit", die sich grundsätzlich mit zunehmender Dauer der Erwerbstätigkeit erhöht, berücksichtigt. Des Weiteren soll eine abrupte Beendigung der Förderung vermieden werden.]_x000D_ _x000D_III. E r g e b n i s d e r P r ü f u n g :_x000D_[ ] Das ESG wird als pauschale Bemessung bewilligt._x000D_(&gt;Bescheidauswahl: §16b ESG Beschäftigung pausch Bew)_x000D_[ ] Das ESG wird als einzelfallbezogenen Bemessung bewilligt._x000D_(&gt;Bescheidauswahl: §16b ESG Beschäftigung einzelf Bew)_x000D_[ ] Das ESG wird wegen fehlender Voraussetzungen abgelehnt_x000D_(&gt;Bescheidauswahl: §16b ESG Beschäftigung Ablehn)</t>
  </si>
  <si>
    <t>Pinnecke, Christopher</t>
  </si>
  <si>
    <t>19.12.2019 09:17:00</t>
  </si>
  <si>
    <t>§16b Prüfung Einstiegsgeld bei Aufnahme einer sozialversicherungspfl. Beschäftigung</t>
  </si>
  <si>
    <t>Herrn_x000D_Testi ZZZ-Tester_x000D_Geismar_x000D_Reinhäuser Landstraße 2 App 33_x000D_37083 Göttingen</t>
  </si>
  <si>
    <t>0551-525-2111111</t>
  </si>
  <si>
    <t>Christopher</t>
  </si>
  <si>
    <t>0551/525-2815</t>
  </si>
  <si>
    <t>0551/525-99</t>
  </si>
  <si>
    <t>Admin</t>
  </si>
  <si>
    <t>pinnecke@landkreisgoettingen.de</t>
  </si>
  <si>
    <t>Herr Pinnecke</t>
  </si>
  <si>
    <t>Christopher Pinnecke</t>
  </si>
  <si>
    <t>19.12.2019</t>
  </si>
  <si>
    <t>01.01.1970</t>
  </si>
  <si>
    <t>Reinhäuser Landstraße 2 App 33</t>
  </si>
  <si>
    <t>Gipsmühlenweg 2-4</t>
  </si>
  <si>
    <t>37520 Osterode am Harz</t>
  </si>
  <si>
    <t>KlientenZustBearbeiter_Fax</t>
  </si>
  <si>
    <t>Reinhäuser Landstraße 2</t>
  </si>
  <si>
    <t>19. Dezember 2019</t>
  </si>
  <si>
    <t>Beck</t>
  </si>
  <si>
    <t>Geismar</t>
  </si>
  <si>
    <t>Höhe LKZ laut Bescheid:</t>
  </si>
  <si>
    <t xml:space="preserve">Dauer LKZ laut Bescheid: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</si>
</sst>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0" borderId="0" xfId="0" applyBorder="1" applyProtection="1"/>
    <xf numFmtId="0" fontId="0" fillId="0" borderId="0" xfId="0" applyProtection="1"/>
    <xf numFmtId="164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165" fontId="1" fillId="0" borderId="1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Protection="1"/>
    <xf numFmtId="0" fontId="1" fillId="0" borderId="11" xfId="0" applyFont="1" applyBorder="1" applyProtection="1"/>
    <xf numFmtId="0" fontId="1" fillId="0" borderId="10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8" xfId="0" applyFont="1" applyBorder="1" applyProtection="1"/>
    <xf numFmtId="0" fontId="0" fillId="0" borderId="8" xfId="0" applyBorder="1" applyProtection="1"/>
    <xf numFmtId="0" fontId="1" fillId="0" borderId="9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Font="1" applyBorder="1" applyProtection="1"/>
    <xf numFmtId="0" fontId="0" fillId="0" borderId="19" xfId="0" applyFont="1" applyBorder="1" applyProtection="1"/>
    <xf numFmtId="0" fontId="0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0" fillId="0" borderId="13" xfId="0" applyFont="1" applyBorder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0" fontId="0" fillId="2" borderId="13" xfId="0" applyFont="1" applyFill="1" applyBorder="1" applyAlignment="1" applyProtection="1">
      <alignment vertical="center"/>
    </xf>
    <xf numFmtId="165" fontId="1" fillId="0" borderId="0" xfId="0" applyNumberFormat="1" applyFont="1" applyBorder="1" applyProtection="1"/>
    <xf numFmtId="165" fontId="1" fillId="0" borderId="0" xfId="0" applyNumberFormat="1" applyFont="1" applyBorder="1" applyAlignment="1" applyProtection="1">
      <alignment horizontal="center"/>
    </xf>
    <xf numFmtId="165" fontId="0" fillId="0" borderId="0" xfId="0" applyNumberFormat="1" applyFont="1" applyBorder="1" applyProtection="1"/>
    <xf numFmtId="165" fontId="1" fillId="0" borderId="3" xfId="0" applyNumberFormat="1" applyFont="1" applyBorder="1" applyProtection="1"/>
    <xf numFmtId="165" fontId="0" fillId="0" borderId="3" xfId="0" applyNumberFormat="1" applyFont="1" applyBorder="1" applyProtection="1"/>
    <xf numFmtId="0" fontId="0" fillId="0" borderId="3" xfId="0" applyFont="1" applyBorder="1" applyProtection="1"/>
    <xf numFmtId="165" fontId="1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0" fontId="1" fillId="0" borderId="3" xfId="0" applyFont="1" applyBorder="1" applyAlignment="1" applyProtection="1">
      <alignment horizontal="right"/>
    </xf>
    <xf numFmtId="0" fontId="1" fillId="0" borderId="13" xfId="0" applyFont="1" applyFill="1" applyBorder="1" applyProtection="1"/>
    <xf numFmtId="165" fontId="1" fillId="0" borderId="0" xfId="0" applyNumberFormat="1" applyFont="1" applyFill="1" applyBorder="1" applyAlignment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0" fillId="0" borderId="14" xfId="0" applyFont="1" applyBorder="1" applyProtection="1"/>
    <xf numFmtId="165" fontId="1" fillId="0" borderId="13" xfId="0" applyNumberFormat="1" applyFont="1" applyFill="1" applyBorder="1" applyAlignment="1" applyProtection="1">
      <alignment horizontal="center" vertical="center"/>
      <protection locked="0"/>
    </xf>
    <xf numFmtId="165" fontId="1" fillId="0" borderId="13" xfId="0" applyNumberFormat="1" applyFont="1" applyFill="1" applyBorder="1" applyAlignment="1" applyProtection="1">
      <alignment horizontal="center"/>
      <protection locked="0"/>
    </xf>
    <xf numFmtId="165" fontId="1" fillId="0" borderId="6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0" borderId="10" xfId="0" applyFont="1" applyFill="1" applyBorder="1" applyProtection="1"/>
    <xf numFmtId="0" fontId="0" fillId="0" borderId="0" xfId="0" applyFont="1" applyFill="1" applyBorder="1" applyProtection="1"/>
    <xf numFmtId="0" fontId="0" fillId="0" borderId="11" xfId="0" applyFont="1" applyBorder="1" applyProtection="1"/>
    <xf numFmtId="0" fontId="0" fillId="0" borderId="0" xfId="0" applyFont="1" applyProtection="1"/>
    <xf numFmtId="0" fontId="1" fillId="0" borderId="0" xfId="0" applyFont="1" applyFill="1" applyAlignment="1" applyProtection="1">
      <alignment horizontal="left"/>
    </xf>
    <xf numFmtId="0" fontId="0" fillId="0" borderId="8" xfId="0" applyFont="1" applyFill="1" applyBorder="1" applyProtection="1"/>
    <xf numFmtId="0" fontId="1" fillId="0" borderId="8" xfId="0" applyFont="1" applyFill="1" applyBorder="1" applyProtection="1"/>
    <xf numFmtId="0" fontId="1" fillId="2" borderId="12" xfId="0" applyFont="1" applyFill="1" applyBorder="1" applyProtection="1"/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Fill="1" applyBorder="1" applyAlignment="1" applyProtection="1"/>
    <xf numFmtId="0" fontId="1" fillId="0" borderId="5" xfId="0" applyFont="1" applyFill="1" applyBorder="1" applyAlignment="1" applyProtection="1"/>
    <xf numFmtId="0" fontId="1" fillId="0" borderId="20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5" fontId="1" fillId="0" borderId="21" xfId="0" applyNumberFormat="1" applyFont="1" applyBorder="1" applyProtection="1"/>
    <xf numFmtId="165" fontId="3" fillId="0" borderId="9" xfId="0" applyNumberFormat="1" applyFont="1" applyBorder="1" applyAlignment="1" applyProtection="1">
      <alignment vertical="center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/>
    </xf>
    <xf numFmtId="14" fontId="0" fillId="0" borderId="0" xfId="0" applyNumberFormat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9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left" vertical="center"/>
    </xf>
    <xf numFmtId="165" fontId="1" fillId="0" borderId="10" xfId="0" applyNumberFormat="1" applyFont="1" applyFill="1" applyBorder="1" applyAlignment="1" applyProtection="1">
      <alignment horizontal="center"/>
    </xf>
    <xf numFmtId="165" fontId="1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wrapText="1"/>
    </xf>
    <xf numFmtId="0" fontId="3" fillId="0" borderId="8" xfId="0" applyFont="1" applyFill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8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BCB1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B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6"/>
  <sheetViews>
    <sheetView workbookViewId="0"/>
  </sheetViews>
  <sheetFormatPr baseColWidth="10" defaultRowHeight="15" x14ac:dyDescent="0.25"/>
  <cols>
    <col min="1" max="1" width="52.28515625" style="1" bestFit="1" customWidth="1"/>
    <col min="2" max="2" width="120.7109375" style="1" customWidth="1"/>
    <col min="3" max="3" width="17.85546875" style="1" bestFit="1" customWidth="1"/>
    <col min="4" max="16384" width="11.42578125" style="1"/>
  </cols>
  <sheetData>
    <row r="1" spans="1:3" x14ac:dyDescent="0.25">
      <c r="A1" s="1" t="s">
        <v>25</v>
      </c>
      <c r="B1" s="1" t="s">
        <v>186</v>
      </c>
      <c r="C1" s="1" t="s">
        <v>26</v>
      </c>
    </row>
    <row r="2" spans="1:3" x14ac:dyDescent="0.25">
      <c r="A2" s="1" t="s">
        <v>21</v>
      </c>
      <c r="B2" s="1" t="s">
        <v>14</v>
      </c>
      <c r="C2" s="1" t="s">
        <v>22</v>
      </c>
    </row>
    <row r="3" spans="1:3" x14ac:dyDescent="0.25">
      <c r="A3" s="1" t="s">
        <v>100</v>
      </c>
      <c r="B3" s="1" t="s">
        <v>101</v>
      </c>
      <c r="C3" s="1" t="s">
        <v>30</v>
      </c>
    </row>
    <row r="4" spans="1:3" x14ac:dyDescent="0.25">
      <c r="A4" s="1" t="s">
        <v>85</v>
      </c>
      <c r="B4" s="1" t="s">
        <v>86</v>
      </c>
    </row>
    <row r="5" spans="1:3" x14ac:dyDescent="0.25">
      <c r="A5" s="1" t="s">
        <v>13</v>
      </c>
      <c r="B5" s="1" t="s">
        <v>14</v>
      </c>
    </row>
    <row r="6" spans="1:3" x14ac:dyDescent="0.25">
      <c r="A6" s="1" t="s">
        <v>17</v>
      </c>
      <c r="B6" s="1" t="s">
        <v>151</v>
      </c>
    </row>
    <row r="7" spans="1:3" x14ac:dyDescent="0.25">
      <c r="A7" s="1" t="s">
        <v>35</v>
      </c>
      <c r="B7" s="1" t="s">
        <v>36</v>
      </c>
      <c r="C7" s="1" t="s">
        <v>30</v>
      </c>
    </row>
    <row r="8" spans="1:3" x14ac:dyDescent="0.25">
      <c r="A8" s="1" t="s">
        <v>45</v>
      </c>
      <c r="B8" s="1" t="s">
        <v>196</v>
      </c>
      <c r="C8" s="1" t="s">
        <v>30</v>
      </c>
    </row>
    <row r="9" spans="1:3" x14ac:dyDescent="0.25">
      <c r="A9" s="1" t="s">
        <v>43</v>
      </c>
      <c r="B9" s="1" t="s">
        <v>194</v>
      </c>
      <c r="C9" s="1" t="s">
        <v>30</v>
      </c>
    </row>
    <row r="10" spans="1:3" x14ac:dyDescent="0.25">
      <c r="A10" s="1" t="s">
        <v>41</v>
      </c>
      <c r="B10" s="1" t="s">
        <v>192</v>
      </c>
      <c r="C10" s="1" t="s">
        <v>30</v>
      </c>
    </row>
    <row r="11" spans="1:3" x14ac:dyDescent="0.25">
      <c r="A11" s="1" t="s">
        <v>38</v>
      </c>
      <c r="B11" s="1" t="s">
        <v>156</v>
      </c>
      <c r="C11" s="1" t="s">
        <v>30</v>
      </c>
    </row>
    <row r="12" spans="1:3" x14ac:dyDescent="0.25">
      <c r="A12" s="1" t="s">
        <v>44</v>
      </c>
      <c r="B12" s="1" t="s">
        <v>195</v>
      </c>
      <c r="C12" s="1" t="s">
        <v>30</v>
      </c>
    </row>
    <row r="13" spans="1:3" x14ac:dyDescent="0.25">
      <c r="A13" s="1" t="s">
        <v>40</v>
      </c>
      <c r="B13" s="1" t="s">
        <v>191</v>
      </c>
      <c r="C13" s="1" t="s">
        <v>30</v>
      </c>
    </row>
    <row r="14" spans="1:3" x14ac:dyDescent="0.25">
      <c r="A14" s="1" t="s">
        <v>37</v>
      </c>
      <c r="B14" s="1" t="s">
        <v>190</v>
      </c>
      <c r="C14" s="1" t="s">
        <v>30</v>
      </c>
    </row>
    <row r="15" spans="1:3" x14ac:dyDescent="0.25">
      <c r="A15" s="1" t="s">
        <v>39</v>
      </c>
      <c r="B15" s="1">
        <v>2603</v>
      </c>
      <c r="C15" s="1" t="s">
        <v>30</v>
      </c>
    </row>
    <row r="16" spans="1:3" x14ac:dyDescent="0.25">
      <c r="A16" s="1" t="s">
        <v>42</v>
      </c>
      <c r="B16" s="1" t="s">
        <v>193</v>
      </c>
      <c r="C16" s="1" t="s">
        <v>30</v>
      </c>
    </row>
    <row r="17" spans="1:3" x14ac:dyDescent="0.25">
      <c r="A17" s="1" t="s">
        <v>106</v>
      </c>
      <c r="B17" s="1" t="s">
        <v>47</v>
      </c>
      <c r="C17" s="1" t="s">
        <v>30</v>
      </c>
    </row>
    <row r="18" spans="1:3" x14ac:dyDescent="0.25">
      <c r="A18" s="1" t="s">
        <v>15</v>
      </c>
      <c r="B18" s="1" t="s">
        <v>184</v>
      </c>
    </row>
    <row r="19" spans="1:3" x14ac:dyDescent="0.25">
      <c r="A19" s="1" t="s">
        <v>16</v>
      </c>
      <c r="B19" s="1" t="s">
        <v>14</v>
      </c>
    </row>
    <row r="20" spans="1:3" x14ac:dyDescent="0.25">
      <c r="A20" s="1" t="s">
        <v>5</v>
      </c>
      <c r="B20" s="1" t="s">
        <v>186</v>
      </c>
      <c r="C20" s="1" t="s">
        <v>26</v>
      </c>
    </row>
    <row r="21" spans="1:3" x14ac:dyDescent="0.25">
      <c r="A21" s="1" t="s">
        <v>64</v>
      </c>
      <c r="C21" s="1" t="s">
        <v>49</v>
      </c>
    </row>
    <row r="22" spans="1:3" x14ac:dyDescent="0.25">
      <c r="A22" s="1" t="s">
        <v>23</v>
      </c>
      <c r="B22" s="1" t="s">
        <v>14</v>
      </c>
    </row>
    <row r="23" spans="1:3" x14ac:dyDescent="0.25">
      <c r="A23" s="1" t="s">
        <v>87</v>
      </c>
    </row>
    <row r="24" spans="1:3" x14ac:dyDescent="0.25">
      <c r="A24" s="1" t="s">
        <v>9</v>
      </c>
      <c r="B24" s="1">
        <v>0</v>
      </c>
    </row>
    <row r="25" spans="1:3" x14ac:dyDescent="0.25">
      <c r="A25" s="1" t="s">
        <v>128</v>
      </c>
      <c r="B25" s="1" t="s">
        <v>204</v>
      </c>
      <c r="C25" s="1" t="s">
        <v>129</v>
      </c>
    </row>
    <row r="26" spans="1:3" x14ac:dyDescent="0.25">
      <c r="A26" s="1" t="s">
        <v>48</v>
      </c>
      <c r="B26" s="1" t="s">
        <v>197</v>
      </c>
      <c r="C26" s="1" t="s">
        <v>49</v>
      </c>
    </row>
    <row r="27" spans="1:3" x14ac:dyDescent="0.25">
      <c r="A27" s="1" t="s">
        <v>56</v>
      </c>
      <c r="B27" s="1" t="s">
        <v>36</v>
      </c>
      <c r="C27" s="1" t="s">
        <v>30</v>
      </c>
    </row>
    <row r="28" spans="1:3" x14ac:dyDescent="0.25">
      <c r="A28" s="1" t="s">
        <v>46</v>
      </c>
      <c r="B28" s="1" t="s">
        <v>47</v>
      </c>
      <c r="C28" s="1" t="s">
        <v>30</v>
      </c>
    </row>
    <row r="29" spans="1:3" x14ac:dyDescent="0.25">
      <c r="A29" s="1" t="s">
        <v>58</v>
      </c>
      <c r="B29" s="1">
        <v>7999999</v>
      </c>
      <c r="C29" s="1" t="s">
        <v>30</v>
      </c>
    </row>
    <row r="30" spans="1:3" x14ac:dyDescent="0.25">
      <c r="A30" s="1" t="s">
        <v>113</v>
      </c>
      <c r="C30" s="1" t="s">
        <v>30</v>
      </c>
    </row>
    <row r="31" spans="1:3" x14ac:dyDescent="0.25">
      <c r="A31" s="1" t="s">
        <v>118</v>
      </c>
      <c r="C31" s="1" t="s">
        <v>30</v>
      </c>
    </row>
    <row r="32" spans="1:3" x14ac:dyDescent="0.25">
      <c r="A32" s="1" t="s">
        <v>60</v>
      </c>
    </row>
    <row r="33" spans="1:3" x14ac:dyDescent="0.25">
      <c r="A33" s="1" t="s">
        <v>115</v>
      </c>
      <c r="C33" s="1" t="s">
        <v>30</v>
      </c>
    </row>
    <row r="34" spans="1:3" x14ac:dyDescent="0.25">
      <c r="A34" s="1" t="s">
        <v>65</v>
      </c>
      <c r="C34" s="1" t="s">
        <v>30</v>
      </c>
    </row>
    <row r="35" spans="1:3" x14ac:dyDescent="0.25">
      <c r="A35" s="1" t="s">
        <v>55</v>
      </c>
      <c r="B35" s="1" t="s">
        <v>198</v>
      </c>
      <c r="C35" s="1" t="s">
        <v>49</v>
      </c>
    </row>
    <row r="36" spans="1:3" x14ac:dyDescent="0.25">
      <c r="A36" s="1" t="s">
        <v>84</v>
      </c>
    </row>
    <row r="37" spans="1:3" x14ac:dyDescent="0.25">
      <c r="A37" s="1" t="s">
        <v>61</v>
      </c>
      <c r="C37" s="1" t="s">
        <v>30</v>
      </c>
    </row>
    <row r="38" spans="1:3" x14ac:dyDescent="0.25">
      <c r="A38" s="1" t="s">
        <v>62</v>
      </c>
      <c r="C38" s="1" t="s">
        <v>30</v>
      </c>
    </row>
    <row r="39" spans="1:3" x14ac:dyDescent="0.25">
      <c r="A39" s="1" t="s">
        <v>116</v>
      </c>
      <c r="C39" s="1" t="s">
        <v>30</v>
      </c>
    </row>
    <row r="40" spans="1:3" x14ac:dyDescent="0.25">
      <c r="A40" s="1" t="s">
        <v>114</v>
      </c>
      <c r="C40" s="1" t="s">
        <v>30</v>
      </c>
    </row>
    <row r="41" spans="1:3" x14ac:dyDescent="0.25">
      <c r="A41" s="1" t="s">
        <v>117</v>
      </c>
      <c r="C41" s="1" t="s">
        <v>30</v>
      </c>
    </row>
    <row r="42" spans="1:3" x14ac:dyDescent="0.25">
      <c r="A42" s="1" t="s">
        <v>50</v>
      </c>
      <c r="C42" s="1" t="s">
        <v>30</v>
      </c>
    </row>
    <row r="43" spans="1:3" x14ac:dyDescent="0.25">
      <c r="A43" s="1" t="s">
        <v>51</v>
      </c>
      <c r="B43" s="1" t="s">
        <v>154</v>
      </c>
      <c r="C43" s="1" t="s">
        <v>30</v>
      </c>
    </row>
    <row r="44" spans="1:3" x14ac:dyDescent="0.25">
      <c r="A44" s="1" t="s">
        <v>54</v>
      </c>
      <c r="B44" s="1" t="s">
        <v>63</v>
      </c>
      <c r="C44" s="1" t="s">
        <v>30</v>
      </c>
    </row>
    <row r="45" spans="1:3" x14ac:dyDescent="0.25">
      <c r="A45" s="1" t="s">
        <v>53</v>
      </c>
      <c r="B45" s="1">
        <v>37083</v>
      </c>
      <c r="C45" s="1" t="s">
        <v>30</v>
      </c>
    </row>
    <row r="46" spans="1:3" x14ac:dyDescent="0.25">
      <c r="A46" s="1" t="s">
        <v>83</v>
      </c>
      <c r="C46" s="1" t="s">
        <v>30</v>
      </c>
    </row>
    <row r="47" spans="1:3" x14ac:dyDescent="0.25">
      <c r="A47" s="1" t="s">
        <v>57</v>
      </c>
      <c r="B47" s="1" t="s">
        <v>199</v>
      </c>
      <c r="C47" s="1" t="s">
        <v>30</v>
      </c>
    </row>
    <row r="48" spans="1:3" x14ac:dyDescent="0.25">
      <c r="A48" s="1" t="s">
        <v>59</v>
      </c>
      <c r="C48" s="1" t="s">
        <v>30</v>
      </c>
    </row>
    <row r="49" spans="1:3" x14ac:dyDescent="0.25">
      <c r="A49" s="1" t="s">
        <v>66</v>
      </c>
      <c r="B49" s="1" t="s">
        <v>189</v>
      </c>
      <c r="C49" s="1" t="s">
        <v>30</v>
      </c>
    </row>
    <row r="50" spans="1:3" x14ac:dyDescent="0.25">
      <c r="A50" s="1" t="s">
        <v>52</v>
      </c>
      <c r="B50" s="1" t="s">
        <v>155</v>
      </c>
      <c r="C50" s="1" t="s">
        <v>30</v>
      </c>
    </row>
    <row r="51" spans="1:3" x14ac:dyDescent="0.25">
      <c r="A51" s="1" t="s">
        <v>67</v>
      </c>
      <c r="B51" s="1" t="s">
        <v>68</v>
      </c>
      <c r="C51" s="1" t="s">
        <v>30</v>
      </c>
    </row>
    <row r="52" spans="1:3" x14ac:dyDescent="0.25">
      <c r="A52" s="1" t="s">
        <v>69</v>
      </c>
      <c r="B52" s="1" t="s">
        <v>70</v>
      </c>
      <c r="C52" s="1" t="s">
        <v>30</v>
      </c>
    </row>
    <row r="53" spans="1:3" x14ac:dyDescent="0.25">
      <c r="A53" s="1" t="s">
        <v>71</v>
      </c>
      <c r="B53" s="1" t="s">
        <v>195</v>
      </c>
      <c r="C53" s="1" t="s">
        <v>30</v>
      </c>
    </row>
    <row r="54" spans="1:3" x14ac:dyDescent="0.25">
      <c r="A54" s="1" t="s">
        <v>72</v>
      </c>
      <c r="B54" s="1" t="s">
        <v>200</v>
      </c>
      <c r="C54" s="1" t="s">
        <v>30</v>
      </c>
    </row>
    <row r="55" spans="1:3" x14ac:dyDescent="0.25">
      <c r="A55" s="1" t="s">
        <v>74</v>
      </c>
      <c r="B55" s="1" t="s">
        <v>201</v>
      </c>
      <c r="C55" s="1" t="s">
        <v>30</v>
      </c>
    </row>
    <row r="56" spans="1:3" x14ac:dyDescent="0.25">
      <c r="A56" s="1" t="s">
        <v>82</v>
      </c>
      <c r="C56" s="1" t="s">
        <v>30</v>
      </c>
    </row>
    <row r="57" spans="1:3" x14ac:dyDescent="0.25">
      <c r="A57" s="1" t="s">
        <v>76</v>
      </c>
      <c r="B57" s="1" t="s">
        <v>36</v>
      </c>
    </row>
    <row r="58" spans="1:3" x14ac:dyDescent="0.25">
      <c r="A58" s="1" t="s">
        <v>77</v>
      </c>
      <c r="B58" s="1" t="s">
        <v>47</v>
      </c>
    </row>
    <row r="59" spans="1:3" x14ac:dyDescent="0.25">
      <c r="A59" s="1" t="s">
        <v>202</v>
      </c>
      <c r="B59" s="1" t="s">
        <v>192</v>
      </c>
    </row>
    <row r="60" spans="1:3" x14ac:dyDescent="0.25">
      <c r="A60" s="1" t="s">
        <v>81</v>
      </c>
      <c r="B60" s="1" t="s">
        <v>194</v>
      </c>
    </row>
    <row r="61" spans="1:3" x14ac:dyDescent="0.25">
      <c r="A61" s="1" t="s">
        <v>78</v>
      </c>
      <c r="B61" s="1" t="s">
        <v>156</v>
      </c>
    </row>
    <row r="62" spans="1:3" x14ac:dyDescent="0.25">
      <c r="A62" s="1" t="s">
        <v>79</v>
      </c>
      <c r="B62" s="1" t="s">
        <v>191</v>
      </c>
    </row>
    <row r="63" spans="1:3" x14ac:dyDescent="0.25">
      <c r="A63" s="1" t="s">
        <v>80</v>
      </c>
      <c r="B63" s="1">
        <v>2603</v>
      </c>
    </row>
    <row r="64" spans="1:3" x14ac:dyDescent="0.25">
      <c r="A64" s="1" t="s">
        <v>12</v>
      </c>
      <c r="B64" s="1" t="s">
        <v>183</v>
      </c>
    </row>
    <row r="65" spans="1:3" x14ac:dyDescent="0.25">
      <c r="A65" s="1" t="s">
        <v>27</v>
      </c>
      <c r="B65" s="1" t="s">
        <v>187</v>
      </c>
    </row>
    <row r="66" spans="1:3" x14ac:dyDescent="0.25">
      <c r="A66" s="1" t="s">
        <v>7</v>
      </c>
      <c r="B66" s="1" t="s">
        <v>182</v>
      </c>
      <c r="C66" s="1" t="s">
        <v>8</v>
      </c>
    </row>
    <row r="67" spans="1:3" x14ac:dyDescent="0.25">
      <c r="A67" s="1" t="s">
        <v>88</v>
      </c>
      <c r="B67" s="1" t="s">
        <v>36</v>
      </c>
      <c r="C67" s="1" t="s">
        <v>30</v>
      </c>
    </row>
    <row r="68" spans="1:3" x14ac:dyDescent="0.25">
      <c r="A68" s="1" t="s">
        <v>89</v>
      </c>
      <c r="B68" s="1" t="s">
        <v>194</v>
      </c>
      <c r="C68" s="1" t="s">
        <v>30</v>
      </c>
    </row>
    <row r="69" spans="1:3" x14ac:dyDescent="0.25">
      <c r="A69" s="1" t="s">
        <v>90</v>
      </c>
      <c r="B69" s="1" t="s">
        <v>192</v>
      </c>
      <c r="C69" s="1" t="s">
        <v>30</v>
      </c>
    </row>
    <row r="70" spans="1:3" x14ac:dyDescent="0.25">
      <c r="A70" s="1" t="s">
        <v>91</v>
      </c>
      <c r="B70" s="1" t="s">
        <v>191</v>
      </c>
      <c r="C70" s="1" t="s">
        <v>30</v>
      </c>
    </row>
    <row r="71" spans="1:3" x14ac:dyDescent="0.25">
      <c r="A71" s="1" t="s">
        <v>94</v>
      </c>
      <c r="B71" s="1" t="s">
        <v>156</v>
      </c>
      <c r="C71" s="1" t="s">
        <v>30</v>
      </c>
    </row>
    <row r="72" spans="1:3" x14ac:dyDescent="0.25">
      <c r="A72" s="1" t="s">
        <v>102</v>
      </c>
      <c r="B72" s="1" t="s">
        <v>63</v>
      </c>
      <c r="C72" s="1" t="s">
        <v>30</v>
      </c>
    </row>
    <row r="73" spans="1:3" x14ac:dyDescent="0.25">
      <c r="A73" s="1" t="s">
        <v>95</v>
      </c>
      <c r="B73" s="1" t="s">
        <v>68</v>
      </c>
      <c r="C73" s="1" t="s">
        <v>30</v>
      </c>
    </row>
    <row r="74" spans="1:3" x14ac:dyDescent="0.25">
      <c r="A74" s="1" t="s">
        <v>107</v>
      </c>
      <c r="B74" s="1" t="s">
        <v>68</v>
      </c>
    </row>
    <row r="75" spans="1:3" x14ac:dyDescent="0.25">
      <c r="A75" s="1" t="s">
        <v>96</v>
      </c>
      <c r="B75" s="1" t="s">
        <v>70</v>
      </c>
      <c r="C75" s="1" t="s">
        <v>30</v>
      </c>
    </row>
    <row r="76" spans="1:3" x14ac:dyDescent="0.25">
      <c r="A76" s="1" t="s">
        <v>108</v>
      </c>
      <c r="B76" s="1" t="s">
        <v>109</v>
      </c>
    </row>
    <row r="77" spans="1:3" x14ac:dyDescent="0.25">
      <c r="A77" s="1" t="s">
        <v>97</v>
      </c>
      <c r="B77" s="1" t="s">
        <v>195</v>
      </c>
      <c r="C77" s="1" t="s">
        <v>30</v>
      </c>
    </row>
    <row r="78" spans="1:3" x14ac:dyDescent="0.25">
      <c r="A78" s="1" t="s">
        <v>110</v>
      </c>
      <c r="B78" s="1" t="s">
        <v>195</v>
      </c>
    </row>
    <row r="79" spans="1:3" x14ac:dyDescent="0.25">
      <c r="A79" s="1" t="s">
        <v>98</v>
      </c>
      <c r="B79" s="1" t="s">
        <v>200</v>
      </c>
      <c r="C79" s="1" t="s">
        <v>30</v>
      </c>
    </row>
    <row r="80" spans="1:3" x14ac:dyDescent="0.25">
      <c r="A80" s="1" t="s">
        <v>111</v>
      </c>
      <c r="B80" s="1" t="s">
        <v>73</v>
      </c>
    </row>
    <row r="81" spans="1:3" x14ac:dyDescent="0.25">
      <c r="A81" s="1" t="s">
        <v>99</v>
      </c>
      <c r="B81" s="1" t="s">
        <v>201</v>
      </c>
      <c r="C81" s="1" t="s">
        <v>30</v>
      </c>
    </row>
    <row r="82" spans="1:3" x14ac:dyDescent="0.25">
      <c r="A82" s="1" t="s">
        <v>112</v>
      </c>
      <c r="B82" s="1" t="s">
        <v>75</v>
      </c>
    </row>
    <row r="83" spans="1:3" x14ac:dyDescent="0.25">
      <c r="A83" s="1" t="s">
        <v>93</v>
      </c>
      <c r="B83" s="1" t="s">
        <v>190</v>
      </c>
      <c r="C83" s="1" t="s">
        <v>30</v>
      </c>
    </row>
    <row r="84" spans="1:3" x14ac:dyDescent="0.25">
      <c r="A84" s="1" t="s">
        <v>92</v>
      </c>
      <c r="B84" s="1">
        <v>2603</v>
      </c>
      <c r="C84" s="1" t="s">
        <v>30</v>
      </c>
    </row>
    <row r="85" spans="1:3" x14ac:dyDescent="0.25">
      <c r="A85" s="1" t="s">
        <v>149</v>
      </c>
    </row>
    <row r="86" spans="1:3" x14ac:dyDescent="0.25">
      <c r="A86" s="1" t="s">
        <v>24</v>
      </c>
      <c r="B86" s="1" t="s">
        <v>14</v>
      </c>
    </row>
    <row r="87" spans="1:3" x14ac:dyDescent="0.25">
      <c r="A87" s="1" t="s">
        <v>10</v>
      </c>
      <c r="B87" s="1" t="s">
        <v>11</v>
      </c>
    </row>
    <row r="88" spans="1:3" x14ac:dyDescent="0.25">
      <c r="A88" s="1" t="s">
        <v>28</v>
      </c>
      <c r="B88" s="1" t="s">
        <v>14</v>
      </c>
    </row>
    <row r="89" spans="1:3" x14ac:dyDescent="0.25">
      <c r="A89" s="1" t="s">
        <v>18</v>
      </c>
      <c r="B89" s="1" t="s">
        <v>152</v>
      </c>
    </row>
    <row r="90" spans="1:3" x14ac:dyDescent="0.25">
      <c r="A90" s="1" t="s">
        <v>127</v>
      </c>
      <c r="B90" s="1" t="s">
        <v>197</v>
      </c>
      <c r="C90" s="1" t="s">
        <v>49</v>
      </c>
    </row>
    <row r="91" spans="1:3" x14ac:dyDescent="0.25">
      <c r="A91" s="1" t="s">
        <v>144</v>
      </c>
    </row>
    <row r="92" spans="1:3" x14ac:dyDescent="0.25">
      <c r="A92" s="1" t="s">
        <v>145</v>
      </c>
    </row>
    <row r="93" spans="1:3" x14ac:dyDescent="0.25">
      <c r="A93" s="1" t="s">
        <v>146</v>
      </c>
    </row>
    <row r="94" spans="1:3" x14ac:dyDescent="0.25">
      <c r="A94" s="1" t="s">
        <v>147</v>
      </c>
    </row>
    <row r="95" spans="1:3" x14ac:dyDescent="0.25">
      <c r="A95" s="1" t="s">
        <v>148</v>
      </c>
    </row>
    <row r="96" spans="1:3" x14ac:dyDescent="0.25">
      <c r="A96" s="1" t="s">
        <v>140</v>
      </c>
      <c r="B96" s="1" t="s">
        <v>36</v>
      </c>
      <c r="C96" s="1" t="s">
        <v>30</v>
      </c>
    </row>
    <row r="97" spans="1:3" x14ac:dyDescent="0.25">
      <c r="A97" s="1" t="s">
        <v>139</v>
      </c>
      <c r="B97" s="1" t="s">
        <v>47</v>
      </c>
      <c r="C97" s="1" t="s">
        <v>30</v>
      </c>
    </row>
    <row r="98" spans="1:3" x14ac:dyDescent="0.25">
      <c r="A98" s="1" t="s">
        <v>143</v>
      </c>
      <c r="B98" s="2"/>
      <c r="C98" s="1" t="s">
        <v>30</v>
      </c>
    </row>
    <row r="99" spans="1:3" x14ac:dyDescent="0.25">
      <c r="A99" s="1" t="s">
        <v>124</v>
      </c>
      <c r="B99" s="1" t="s">
        <v>198</v>
      </c>
      <c r="C99" s="1" t="s">
        <v>30</v>
      </c>
    </row>
    <row r="100" spans="1:3" x14ac:dyDescent="0.25">
      <c r="A100" s="1" t="s">
        <v>141</v>
      </c>
      <c r="C100" s="1" t="s">
        <v>30</v>
      </c>
    </row>
    <row r="101" spans="1:3" x14ac:dyDescent="0.25">
      <c r="A101" s="1" t="s">
        <v>142</v>
      </c>
      <c r="C101" s="1" t="s">
        <v>30</v>
      </c>
    </row>
    <row r="102" spans="1:3" x14ac:dyDescent="0.25">
      <c r="A102" s="1" t="s">
        <v>119</v>
      </c>
      <c r="B102" s="1" t="s">
        <v>154</v>
      </c>
      <c r="C102" s="1" t="s">
        <v>30</v>
      </c>
    </row>
    <row r="103" spans="1:3" x14ac:dyDescent="0.25">
      <c r="A103" s="1" t="s">
        <v>123</v>
      </c>
      <c r="B103" s="1" t="s">
        <v>63</v>
      </c>
      <c r="C103" s="1" t="s">
        <v>30</v>
      </c>
    </row>
    <row r="104" spans="1:3" x14ac:dyDescent="0.25">
      <c r="A104" s="1" t="s">
        <v>122</v>
      </c>
      <c r="B104" s="1">
        <v>37083</v>
      </c>
      <c r="C104" s="1" t="s">
        <v>30</v>
      </c>
    </row>
    <row r="105" spans="1:3" x14ac:dyDescent="0.25">
      <c r="A105" s="1" t="s">
        <v>121</v>
      </c>
      <c r="B105" s="1" t="s">
        <v>203</v>
      </c>
      <c r="C105" s="1" t="s">
        <v>30</v>
      </c>
    </row>
    <row r="106" spans="1:3" x14ac:dyDescent="0.25">
      <c r="A106" s="1" t="s">
        <v>120</v>
      </c>
      <c r="B106" s="1" t="s">
        <v>155</v>
      </c>
      <c r="C106" s="1" t="s">
        <v>30</v>
      </c>
    </row>
    <row r="107" spans="1:3" x14ac:dyDescent="0.25">
      <c r="A107" s="1" t="s">
        <v>126</v>
      </c>
      <c r="B107" s="1" t="s">
        <v>156</v>
      </c>
      <c r="C107" s="1" t="s">
        <v>30</v>
      </c>
    </row>
    <row r="108" spans="1:3" x14ac:dyDescent="0.25">
      <c r="A108" s="1" t="s">
        <v>125</v>
      </c>
      <c r="B108" s="1" t="s">
        <v>36</v>
      </c>
      <c r="C108" s="1" t="s">
        <v>30</v>
      </c>
    </row>
    <row r="109" spans="1:3" x14ac:dyDescent="0.25">
      <c r="A109" s="1" t="s">
        <v>133</v>
      </c>
      <c r="B109" s="1" t="s">
        <v>47</v>
      </c>
    </row>
    <row r="110" spans="1:3" x14ac:dyDescent="0.25">
      <c r="A110" s="1" t="s">
        <v>134</v>
      </c>
      <c r="B110" s="1" t="s">
        <v>157</v>
      </c>
    </row>
    <row r="111" spans="1:3" x14ac:dyDescent="0.25">
      <c r="A111" s="1" t="s">
        <v>135</v>
      </c>
      <c r="B111" s="1" t="s">
        <v>206</v>
      </c>
    </row>
    <row r="112" spans="1:3" x14ac:dyDescent="0.25">
      <c r="A112" s="1" t="s">
        <v>136</v>
      </c>
      <c r="B112" s="1" t="s">
        <v>199</v>
      </c>
    </row>
    <row r="113" spans="1:3" x14ac:dyDescent="0.25">
      <c r="A113" s="1" t="s">
        <v>137</v>
      </c>
      <c r="B113" s="2" t="s">
        <v>75</v>
      </c>
    </row>
    <row r="114" spans="1:3" x14ac:dyDescent="0.25">
      <c r="A114" s="1" t="s">
        <v>138</v>
      </c>
      <c r="B114" s="1" t="s">
        <v>158</v>
      </c>
    </row>
    <row r="115" spans="1:3" x14ac:dyDescent="0.25">
      <c r="A115" s="1" t="s">
        <v>31</v>
      </c>
      <c r="B115" s="1" t="s">
        <v>188</v>
      </c>
      <c r="C115" s="1" t="s">
        <v>30</v>
      </c>
    </row>
    <row r="116" spans="1:3" x14ac:dyDescent="0.25">
      <c r="A116" s="1" t="s">
        <v>34</v>
      </c>
    </row>
    <row r="117" spans="1:3" x14ac:dyDescent="0.25">
      <c r="A117" s="1" t="s">
        <v>33</v>
      </c>
      <c r="B117" s="1">
        <v>5019127</v>
      </c>
    </row>
    <row r="118" spans="1:3" x14ac:dyDescent="0.25">
      <c r="A118" s="1" t="s">
        <v>103</v>
      </c>
      <c r="C118" s="1" t="s">
        <v>30</v>
      </c>
    </row>
    <row r="119" spans="1:3" x14ac:dyDescent="0.25">
      <c r="A119" s="1" t="s">
        <v>29</v>
      </c>
      <c r="B119" s="1" t="s">
        <v>153</v>
      </c>
      <c r="C119" s="1" t="s">
        <v>30</v>
      </c>
    </row>
    <row r="120" spans="1:3" x14ac:dyDescent="0.25">
      <c r="A120" s="1" t="s">
        <v>32</v>
      </c>
      <c r="B120" s="1" t="s">
        <v>189</v>
      </c>
    </row>
    <row r="121" spans="1:3" x14ac:dyDescent="0.25">
      <c r="A121" s="1" t="s">
        <v>130</v>
      </c>
      <c r="B121" s="1" t="s">
        <v>47</v>
      </c>
      <c r="C121" s="1" t="s">
        <v>30</v>
      </c>
    </row>
    <row r="122" spans="1:3" x14ac:dyDescent="0.25">
      <c r="A122" s="1" t="s">
        <v>131</v>
      </c>
      <c r="B122" s="1" t="s">
        <v>36</v>
      </c>
      <c r="C122" s="1" t="s">
        <v>30</v>
      </c>
    </row>
    <row r="123" spans="1:3" x14ac:dyDescent="0.25">
      <c r="A123" s="1" t="s">
        <v>132</v>
      </c>
      <c r="B123" s="1" t="s">
        <v>205</v>
      </c>
      <c r="C123" s="1" t="s">
        <v>30</v>
      </c>
    </row>
    <row r="124" spans="1:3" x14ac:dyDescent="0.25">
      <c r="A124" s="1" t="s">
        <v>19</v>
      </c>
      <c r="B124" s="1" t="s">
        <v>14</v>
      </c>
    </row>
    <row r="125" spans="1:3" x14ac:dyDescent="0.25">
      <c r="A125" s="1" t="s">
        <v>20</v>
      </c>
      <c r="B125" s="1" t="s">
        <v>185</v>
      </c>
    </row>
    <row r="126" spans="1:3" x14ac:dyDescent="0.25">
      <c r="A126" s="1" t="s">
        <v>104</v>
      </c>
      <c r="B126" s="1" t="s">
        <v>105</v>
      </c>
      <c r="C126" s="1" t="s">
        <v>30</v>
      </c>
    </row>
  </sheetData>
  <sortState ref="A1:C126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8"/>
  <sheetViews>
    <sheetView showGridLines="0" tabSelected="1" zoomScale="80" zoomScaleNormal="80" workbookViewId="0">
      <selection activeCell="D12" sqref="D12"/>
    </sheetView>
  </sheetViews>
  <sheetFormatPr baseColWidth="10" defaultRowHeight="15" x14ac:dyDescent="0.25"/>
  <cols>
    <col min="1" max="1" width="29.5703125" customWidth="1"/>
    <col min="2" max="2" width="4.5703125" customWidth="1"/>
    <col min="3" max="3" width="35.28515625" customWidth="1"/>
    <col min="4" max="4" width="10.7109375" customWidth="1"/>
    <col min="5" max="5" width="15.7109375" customWidth="1"/>
    <col min="6" max="6" width="4.7109375" customWidth="1"/>
    <col min="7" max="7" width="15.42578125" customWidth="1"/>
    <col min="8" max="8" width="7.85546875" customWidth="1"/>
    <col min="9" max="9" width="17.42578125" customWidth="1"/>
    <col min="10" max="10" width="12.42578125" hidden="1" customWidth="1"/>
    <col min="11" max="17" width="11.42578125" style="4"/>
    <col min="18" max="18" width="11.42578125" hidden="1" customWidth="1"/>
    <col min="19" max="19" width="11.42578125" style="7" hidden="1" customWidth="1"/>
  </cols>
  <sheetData>
    <row r="1" spans="1:19" ht="27.75" customHeight="1" thickBot="1" x14ac:dyDescent="0.3">
      <c r="A1" s="84"/>
      <c r="B1" s="84"/>
      <c r="C1" s="84"/>
      <c r="D1" s="84"/>
      <c r="E1" s="84"/>
      <c r="F1" s="84"/>
      <c r="G1" s="84"/>
      <c r="H1" s="84"/>
      <c r="I1" s="84"/>
    </row>
    <row r="2" spans="1:19" ht="21.75" thickBot="1" x14ac:dyDescent="0.3">
      <c r="A2" s="85" t="s">
        <v>180</v>
      </c>
      <c r="B2" s="85"/>
      <c r="C2" s="85"/>
      <c r="D2" s="85"/>
      <c r="E2" s="85"/>
      <c r="F2" s="85"/>
      <c r="G2" s="85"/>
      <c r="H2" s="85"/>
      <c r="I2" s="85"/>
      <c r="K2" s="89" t="s">
        <v>179</v>
      </c>
      <c r="L2" s="90"/>
      <c r="M2" s="90"/>
      <c r="N2" s="90"/>
      <c r="O2" s="90"/>
      <c r="P2" s="90"/>
      <c r="Q2" s="91"/>
      <c r="S2" s="69" t="s">
        <v>173</v>
      </c>
    </row>
    <row r="3" spans="1:19" ht="20.25" customHeight="1" x14ac:dyDescent="0.25">
      <c r="A3" s="18"/>
      <c r="B3" s="18"/>
      <c r="C3" s="18"/>
      <c r="D3" s="18"/>
      <c r="E3" s="18"/>
      <c r="F3" s="18"/>
      <c r="G3" s="19" t="s">
        <v>150</v>
      </c>
      <c r="H3" s="110"/>
      <c r="I3" s="5"/>
      <c r="K3" s="103" t="s">
        <v>207</v>
      </c>
      <c r="L3" s="104"/>
      <c r="M3" s="73"/>
      <c r="N3" s="74" t="str">
        <f>IF($N$5="","",IF($N$5&lt;13,"75 Prozent","im  1. Jahr 75 Prozent und im 2. Jahr 50 Prozent"))</f>
        <v>im  1. Jahr 75 Prozent und im 2. Jahr 50 Prozent</v>
      </c>
      <c r="O3" s="74"/>
      <c r="P3" s="74"/>
      <c r="Q3" s="75"/>
      <c r="S3" s="70">
        <v>1</v>
      </c>
    </row>
    <row r="4" spans="1:19" ht="15.75" x14ac:dyDescent="0.25">
      <c r="A4" s="18" t="s">
        <v>0</v>
      </c>
      <c r="B4" s="18"/>
      <c r="C4" s="109"/>
      <c r="D4" s="109"/>
      <c r="E4" s="109"/>
      <c r="F4" s="109"/>
      <c r="G4" s="109"/>
      <c r="H4" s="57"/>
      <c r="I4" s="57"/>
      <c r="K4" s="11"/>
      <c r="L4" s="9"/>
      <c r="M4" s="3"/>
      <c r="N4" s="12"/>
      <c r="O4" s="9"/>
      <c r="P4" s="9"/>
      <c r="Q4" s="10"/>
      <c r="S4" s="70">
        <v>2</v>
      </c>
    </row>
    <row r="5" spans="1:19" ht="15.75" x14ac:dyDescent="0.25">
      <c r="A5" s="18" t="s">
        <v>1</v>
      </c>
      <c r="B5" s="18"/>
      <c r="C5" s="109"/>
      <c r="D5" s="109"/>
      <c r="E5" s="109"/>
      <c r="F5" s="109"/>
      <c r="G5" s="109"/>
      <c r="H5" s="107"/>
      <c r="I5" s="107"/>
      <c r="K5" s="105" t="s">
        <v>208</v>
      </c>
      <c r="L5" s="106"/>
      <c r="M5" s="3"/>
      <c r="N5" s="6">
        <v>24</v>
      </c>
      <c r="O5" s="9" t="s">
        <v>4</v>
      </c>
      <c r="P5" s="9"/>
      <c r="Q5" s="10"/>
      <c r="S5" s="70">
        <v>3</v>
      </c>
    </row>
    <row r="6" spans="1:19" ht="15.75" x14ac:dyDescent="0.25">
      <c r="A6" s="18" t="s">
        <v>2</v>
      </c>
      <c r="B6" s="18"/>
      <c r="C6" s="109"/>
      <c r="D6" s="109"/>
      <c r="E6" s="109"/>
      <c r="F6" s="109"/>
      <c r="G6" s="109"/>
      <c r="H6" s="57"/>
      <c r="I6" s="57"/>
      <c r="K6" s="11"/>
      <c r="L6" s="9"/>
      <c r="M6" s="3"/>
      <c r="N6" s="12"/>
      <c r="O6" s="9"/>
      <c r="P6" s="9"/>
      <c r="Q6" s="10"/>
      <c r="S6" s="70">
        <v>4</v>
      </c>
    </row>
    <row r="7" spans="1:19" ht="16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K7" s="11" t="s">
        <v>171</v>
      </c>
      <c r="L7" s="9"/>
      <c r="M7" s="3"/>
      <c r="N7" s="64"/>
      <c r="O7" s="12" t="s">
        <v>5</v>
      </c>
      <c r="P7" s="64"/>
      <c r="Q7" s="10"/>
      <c r="S7" s="70">
        <v>5</v>
      </c>
    </row>
    <row r="8" spans="1:19" ht="15.75" x14ac:dyDescent="0.25">
      <c r="A8" s="57" t="s">
        <v>3</v>
      </c>
      <c r="B8" s="18"/>
      <c r="C8" s="108"/>
      <c r="D8" s="108"/>
      <c r="E8" s="108"/>
      <c r="F8" s="108"/>
      <c r="G8" s="108"/>
      <c r="H8" s="57"/>
      <c r="I8" s="57"/>
      <c r="K8" s="67"/>
      <c r="L8" s="3"/>
      <c r="M8" s="3"/>
      <c r="N8" s="3"/>
      <c r="O8" s="3"/>
      <c r="P8" s="3"/>
      <c r="Q8" s="68"/>
      <c r="S8" s="70">
        <v>6</v>
      </c>
    </row>
    <row r="9" spans="1:19" ht="15.75" x14ac:dyDescent="0.25">
      <c r="A9" s="18"/>
      <c r="B9" s="18"/>
      <c r="C9" s="108"/>
      <c r="D9" s="108"/>
      <c r="E9" s="108"/>
      <c r="F9" s="108"/>
      <c r="G9" s="108"/>
      <c r="H9" s="57"/>
      <c r="I9" s="57"/>
      <c r="K9" s="11" t="str">
        <f>IF(OR($N$5="",$N$5&lt;13),"Förderrate laut Bescheid","Förderrate 1. Jahr laut Bescheid")</f>
        <v>Förderrate 1. Jahr laut Bescheid</v>
      </c>
      <c r="L9" s="9"/>
      <c r="M9" s="3"/>
      <c r="N9" s="9"/>
      <c r="O9" s="9"/>
      <c r="P9" s="72"/>
      <c r="Q9" s="10" t="s">
        <v>6</v>
      </c>
      <c r="S9" s="70">
        <v>7</v>
      </c>
    </row>
    <row r="10" spans="1:19" ht="16.5" thickBot="1" x14ac:dyDescent="0.3">
      <c r="A10" s="18"/>
      <c r="B10" s="18"/>
      <c r="C10" s="108"/>
      <c r="D10" s="108"/>
      <c r="E10" s="108"/>
      <c r="F10" s="108"/>
      <c r="G10" s="108"/>
      <c r="H10" s="57"/>
      <c r="I10" s="57"/>
      <c r="K10" s="13" t="str">
        <f>IF(OR($N$5="",$N$5&lt;13),"","Förderrate 2. Jahr laut Bescheid")</f>
        <v>Förderrate 2. Jahr laut Bescheid</v>
      </c>
      <c r="L10" s="14"/>
      <c r="M10" s="15"/>
      <c r="N10" s="14"/>
      <c r="O10" s="14"/>
      <c r="P10" s="76"/>
      <c r="Q10" s="16" t="str">
        <f>IF(OR($N$5="",$N$5&lt;13),"","€ pro Monat")</f>
        <v>€ pro Monat</v>
      </c>
      <c r="S10" s="70">
        <v>8</v>
      </c>
    </row>
    <row r="11" spans="1:19" x14ac:dyDescent="0.25">
      <c r="A11" s="18"/>
      <c r="B11" s="18"/>
      <c r="C11" s="88"/>
      <c r="D11" s="88"/>
      <c r="E11" s="88"/>
      <c r="F11" s="88"/>
      <c r="G11" s="88"/>
      <c r="H11" s="88"/>
      <c r="I11" s="88"/>
      <c r="S11" s="70">
        <v>9</v>
      </c>
    </row>
    <row r="12" spans="1:19" x14ac:dyDescent="0.25">
      <c r="A12" s="18"/>
      <c r="B12" s="18"/>
      <c r="C12" s="57"/>
      <c r="D12" s="57"/>
      <c r="E12" s="57"/>
      <c r="F12" s="57"/>
      <c r="G12" s="57"/>
      <c r="H12" s="57"/>
      <c r="I12" s="57"/>
      <c r="S12" s="70">
        <v>10</v>
      </c>
    </row>
    <row r="13" spans="1:19" ht="23.25" customHeight="1" thickBot="1" x14ac:dyDescent="0.3">
      <c r="A13" s="18"/>
      <c r="B13" s="18"/>
      <c r="C13" s="19"/>
      <c r="D13" s="18"/>
      <c r="E13" s="18"/>
      <c r="F13" s="18"/>
      <c r="G13" s="18"/>
      <c r="H13" s="18"/>
      <c r="I13" s="18"/>
      <c r="S13" s="70">
        <v>11</v>
      </c>
    </row>
    <row r="14" spans="1:19" x14ac:dyDescent="0.25">
      <c r="A14" s="58" t="s">
        <v>169</v>
      </c>
      <c r="B14" s="59"/>
      <c r="C14" s="46">
        <f>G31+G43+G55+G67+G79+G91+G103+G115+G127+G139+G151+G163+G175+G187+G199+G211+G223+G235+G247+G259+G271+G283+G295+G307</f>
        <v>0</v>
      </c>
      <c r="D14" s="92" t="s">
        <v>171</v>
      </c>
      <c r="E14" s="93"/>
      <c r="F14" s="47"/>
      <c r="G14" s="65" t="str">
        <f>IF($N7=0,"rechts erfassen",$N7)</f>
        <v>rechts erfassen</v>
      </c>
      <c r="H14" s="48" t="s">
        <v>5</v>
      </c>
      <c r="I14" s="65" t="str">
        <f>IF($P7=0,"rechts erfassen",$P7)</f>
        <v>rechts erfassen</v>
      </c>
      <c r="S14" s="70">
        <v>12</v>
      </c>
    </row>
    <row r="15" spans="1:19" ht="15.95" customHeight="1" thickBot="1" x14ac:dyDescent="0.3">
      <c r="A15" s="49"/>
      <c r="B15" s="50"/>
      <c r="C15" s="51"/>
      <c r="D15" s="52"/>
      <c r="E15" s="52"/>
      <c r="F15" s="52"/>
      <c r="G15" s="52"/>
      <c r="H15" s="52"/>
      <c r="I15" s="52"/>
      <c r="N15" s="17"/>
      <c r="S15" s="70">
        <v>13</v>
      </c>
    </row>
    <row r="16" spans="1:19" ht="15.95" customHeight="1" x14ac:dyDescent="0.25">
      <c r="A16" s="60" t="s">
        <v>164</v>
      </c>
      <c r="B16" s="61"/>
      <c r="C16" s="62">
        <f>I31+I43+I55+I67+I79+I91+I103+I115+I127+I139+I151+I163+I175+I187+I199+I211+I223+I235+I247+I259+I271+I283+I295+I307</f>
        <v>0</v>
      </c>
      <c r="D16" s="52"/>
      <c r="E16" s="94" t="s">
        <v>177</v>
      </c>
      <c r="F16" s="95"/>
      <c r="G16" s="95"/>
      <c r="H16" s="95"/>
      <c r="I16" s="96"/>
      <c r="S16" s="70">
        <v>14</v>
      </c>
    </row>
    <row r="17" spans="1:19" ht="6.75" customHeight="1" x14ac:dyDescent="0.25">
      <c r="A17" s="49"/>
      <c r="B17" s="50"/>
      <c r="C17" s="51"/>
      <c r="D17" s="52"/>
      <c r="E17" s="97"/>
      <c r="F17" s="98"/>
      <c r="G17" s="98"/>
      <c r="H17" s="98"/>
      <c r="I17" s="99"/>
      <c r="S17" s="70">
        <v>15</v>
      </c>
    </row>
    <row r="18" spans="1:19" ht="37.5" customHeight="1" thickBot="1" x14ac:dyDescent="0.35">
      <c r="A18" s="86" t="str">
        <f>IF(C14=C16,"",IF(C14&gt;C16,"Restförderbetrag:",IF(C14&lt;C16,"Erstattungsanspruch gegenüber dem Arbeitgeber:","???")))</f>
        <v/>
      </c>
      <c r="B18" s="87"/>
      <c r="C18" s="63">
        <f>C14-C16</f>
        <v>0</v>
      </c>
      <c r="D18" s="52"/>
      <c r="E18" s="100"/>
      <c r="F18" s="101"/>
      <c r="G18" s="101"/>
      <c r="H18" s="101"/>
      <c r="I18" s="102"/>
      <c r="S18" s="70">
        <v>16</v>
      </c>
    </row>
    <row r="19" spans="1:19" ht="15.95" customHeight="1" thickBot="1" x14ac:dyDescent="0.3">
      <c r="A19" s="53"/>
      <c r="B19" s="53"/>
      <c r="C19" s="52"/>
      <c r="D19" s="52"/>
      <c r="E19" s="4"/>
      <c r="F19" s="4"/>
      <c r="G19" s="4"/>
      <c r="H19" s="4"/>
      <c r="I19" s="4"/>
      <c r="S19" s="70">
        <v>17</v>
      </c>
    </row>
    <row r="20" spans="1:19" ht="15.75" thickBot="1" x14ac:dyDescent="0.3">
      <c r="A20" s="55"/>
      <c r="B20" s="55"/>
      <c r="C20" s="54"/>
      <c r="D20" s="54"/>
      <c r="E20" s="54"/>
      <c r="F20" s="54"/>
      <c r="G20" s="54"/>
      <c r="H20" s="54"/>
      <c r="I20" s="56" t="s">
        <v>159</v>
      </c>
      <c r="S20" s="70">
        <v>18</v>
      </c>
    </row>
    <row r="21" spans="1:19" x14ac:dyDescent="0.25">
      <c r="A21" s="20" t="str">
        <f>$J21&amp;". Monat"</f>
        <v>1. Monat</v>
      </c>
      <c r="B21" s="20"/>
      <c r="C21" s="20"/>
      <c r="D21" s="20"/>
      <c r="E21" s="20"/>
      <c r="F21" s="20"/>
      <c r="G21" s="20"/>
      <c r="H21" s="20"/>
      <c r="I21" s="21"/>
      <c r="J21">
        <v>1</v>
      </c>
      <c r="S21" s="70">
        <v>19</v>
      </c>
    </row>
    <row r="22" spans="1:19" x14ac:dyDescent="0.25">
      <c r="A22" s="22"/>
      <c r="B22" s="22"/>
      <c r="C22" s="23" t="s">
        <v>172</v>
      </c>
      <c r="D22" s="9"/>
      <c r="E22" s="64">
        <f>$N$7</f>
        <v>0</v>
      </c>
      <c r="F22" s="12" t="s">
        <v>5</v>
      </c>
      <c r="G22" s="64">
        <f>EOMONTH($E22,0)</f>
        <v>31</v>
      </c>
      <c r="H22" s="22"/>
      <c r="I22" s="24"/>
      <c r="S22" s="70">
        <v>20</v>
      </c>
    </row>
    <row r="23" spans="1:19" ht="17.25" customHeight="1" x14ac:dyDescent="0.25">
      <c r="A23" s="22"/>
      <c r="B23" s="22"/>
      <c r="C23" s="22"/>
      <c r="D23" s="22"/>
      <c r="E23" s="22"/>
      <c r="F23" s="22"/>
      <c r="G23" s="22"/>
      <c r="H23" s="22"/>
      <c r="I23" s="24"/>
      <c r="S23" s="70">
        <v>21</v>
      </c>
    </row>
    <row r="24" spans="1:19" ht="40.5" customHeight="1" x14ac:dyDescent="0.25">
      <c r="A24" s="25" t="s">
        <v>178</v>
      </c>
      <c r="B24" s="26" t="s">
        <v>165</v>
      </c>
      <c r="C24" s="25" t="s">
        <v>167</v>
      </c>
      <c r="D24" s="26" t="s">
        <v>166</v>
      </c>
      <c r="E24" s="25" t="s">
        <v>170</v>
      </c>
      <c r="F24" s="25" t="s">
        <v>168</v>
      </c>
      <c r="G24" s="26" t="s">
        <v>160</v>
      </c>
      <c r="H24" s="27"/>
      <c r="I24" s="28" t="s">
        <v>161</v>
      </c>
      <c r="S24" s="70">
        <v>22</v>
      </c>
    </row>
    <row r="25" spans="1:19" ht="15.75" thickBot="1" x14ac:dyDescent="0.3">
      <c r="A25" s="8"/>
      <c r="B25" s="29"/>
      <c r="C25" s="12">
        <v>30</v>
      </c>
      <c r="D25" s="9"/>
      <c r="E25" s="12">
        <v>30</v>
      </c>
      <c r="F25" s="9"/>
      <c r="G25" s="30">
        <f>$A25</f>
        <v>0</v>
      </c>
      <c r="H25" s="29"/>
      <c r="I25" s="44">
        <f>IF($P$9=0,0,IF($N$5&gt;=1,$P$9,0))</f>
        <v>0</v>
      </c>
      <c r="S25" s="70">
        <v>23</v>
      </c>
    </row>
    <row r="26" spans="1:19" ht="15.75" thickBot="1" x14ac:dyDescent="0.3">
      <c r="A26" s="22"/>
      <c r="B26" s="22"/>
      <c r="C26" s="22"/>
      <c r="D26" s="22"/>
      <c r="E26" s="22"/>
      <c r="F26" s="22"/>
      <c r="G26" s="22"/>
      <c r="H26" s="22"/>
      <c r="I26" s="24"/>
      <c r="S26" s="71">
        <v>24</v>
      </c>
    </row>
    <row r="27" spans="1:19" x14ac:dyDescent="0.25">
      <c r="A27" s="29">
        <f>$G25</f>
        <v>0</v>
      </c>
      <c r="B27" s="31"/>
      <c r="C27" s="22" t="s">
        <v>162</v>
      </c>
      <c r="D27" s="22"/>
      <c r="E27" s="22"/>
      <c r="F27" s="22"/>
      <c r="G27" s="22"/>
      <c r="H27" s="22"/>
      <c r="I27" s="24"/>
      <c r="M27" s="66"/>
      <c r="S27"/>
    </row>
    <row r="28" spans="1:19" ht="15.75" thickBot="1" x14ac:dyDescent="0.3">
      <c r="A28" s="32">
        <f>A27*19/100</f>
        <v>0</v>
      </c>
      <c r="B28" s="33"/>
      <c r="C28" s="34" t="s">
        <v>181</v>
      </c>
      <c r="D28" s="34"/>
      <c r="E28" s="34"/>
      <c r="F28" s="22"/>
      <c r="G28" s="22"/>
      <c r="H28" s="22"/>
      <c r="I28" s="24"/>
      <c r="S28"/>
    </row>
    <row r="29" spans="1:19" x14ac:dyDescent="0.25">
      <c r="A29" s="35">
        <f>A27+A28</f>
        <v>0</v>
      </c>
      <c r="B29" s="35"/>
      <c r="C29" s="36"/>
      <c r="D29" s="36"/>
      <c r="E29" s="22"/>
      <c r="F29" s="22"/>
      <c r="G29" s="77" t="s">
        <v>175</v>
      </c>
      <c r="H29" s="78"/>
      <c r="I29" s="37" t="s">
        <v>163</v>
      </c>
      <c r="S29"/>
    </row>
    <row r="30" spans="1:19" x14ac:dyDescent="0.25">
      <c r="A30" s="38">
        <v>75</v>
      </c>
      <c r="B30" s="34"/>
      <c r="C30" s="34" t="s">
        <v>176</v>
      </c>
      <c r="D30" s="34"/>
      <c r="E30" s="34"/>
      <c r="F30" s="22"/>
      <c r="G30" s="79" t="s">
        <v>174</v>
      </c>
      <c r="H30" s="80"/>
      <c r="I30" s="39" t="str">
        <f>$J21&amp;". Rate ausgezahlt"</f>
        <v>1. Rate ausgezahlt</v>
      </c>
      <c r="S30"/>
    </row>
    <row r="31" spans="1:19" x14ac:dyDescent="0.25">
      <c r="A31" s="40">
        <f>IF($A29=0,0,$A30*$A29/100)</f>
        <v>0</v>
      </c>
      <c r="B31" s="40"/>
      <c r="C31" s="81" t="s">
        <v>163</v>
      </c>
      <c r="D31" s="81"/>
      <c r="E31" s="81"/>
      <c r="F31" s="35"/>
      <c r="G31" s="82">
        <f>$A31</f>
        <v>0</v>
      </c>
      <c r="H31" s="83"/>
      <c r="I31" s="45">
        <f>$I25</f>
        <v>0</v>
      </c>
      <c r="S31"/>
    </row>
    <row r="32" spans="1:19" ht="15.75" thickBot="1" x14ac:dyDescent="0.3">
      <c r="A32" s="42"/>
      <c r="B32" s="42"/>
      <c r="C32" s="42"/>
      <c r="D32" s="42"/>
      <c r="E32" s="42"/>
      <c r="F32" s="42"/>
      <c r="G32" s="41"/>
      <c r="H32" s="42"/>
      <c r="I32" s="43"/>
      <c r="S32"/>
    </row>
    <row r="33" spans="1:19" x14ac:dyDescent="0.25">
      <c r="A33" s="20" t="str">
        <f>$J33&amp;". Monat"</f>
        <v>2. Monat</v>
      </c>
      <c r="B33" s="20"/>
      <c r="C33" s="20"/>
      <c r="D33" s="20"/>
      <c r="E33" s="20"/>
      <c r="F33" s="20"/>
      <c r="G33" s="20"/>
      <c r="H33" s="20"/>
      <c r="I33" s="21"/>
      <c r="J33">
        <v>2</v>
      </c>
      <c r="S33"/>
    </row>
    <row r="34" spans="1:19" x14ac:dyDescent="0.25">
      <c r="A34" s="22"/>
      <c r="B34" s="22"/>
      <c r="C34" s="23" t="s">
        <v>172</v>
      </c>
      <c r="D34" s="9"/>
      <c r="E34" s="65">
        <f>(DATE(YEAR(E22),MONTH(E22)+1,1))</f>
        <v>32</v>
      </c>
      <c r="F34" s="12" t="s">
        <v>5</v>
      </c>
      <c r="G34" s="64">
        <f>EOMONTH($E34,0)</f>
        <v>59</v>
      </c>
      <c r="H34" s="22"/>
      <c r="I34" s="24"/>
      <c r="S34"/>
    </row>
    <row r="35" spans="1:19" x14ac:dyDescent="0.25">
      <c r="A35" s="22"/>
      <c r="B35" s="22"/>
      <c r="C35" s="22"/>
      <c r="D35" s="22"/>
      <c r="E35" s="22"/>
      <c r="F35" s="22"/>
      <c r="G35" s="22"/>
      <c r="H35" s="22"/>
      <c r="I35" s="24"/>
      <c r="S35"/>
    </row>
    <row r="36" spans="1:19" ht="45" x14ac:dyDescent="0.25">
      <c r="A36" s="25" t="s">
        <v>178</v>
      </c>
      <c r="B36" s="26" t="s">
        <v>165</v>
      </c>
      <c r="C36" s="25" t="s">
        <v>167</v>
      </c>
      <c r="D36" s="26" t="s">
        <v>166</v>
      </c>
      <c r="E36" s="25" t="s">
        <v>170</v>
      </c>
      <c r="F36" s="25" t="s">
        <v>168</v>
      </c>
      <c r="G36" s="26" t="s">
        <v>160</v>
      </c>
      <c r="H36" s="27"/>
      <c r="I36" s="28" t="s">
        <v>161</v>
      </c>
      <c r="S36"/>
    </row>
    <row r="37" spans="1:19" ht="15.75" thickBot="1" x14ac:dyDescent="0.3">
      <c r="A37" s="8"/>
      <c r="B37" s="29"/>
      <c r="C37" s="12">
        <v>30</v>
      </c>
      <c r="D37" s="9"/>
      <c r="E37" s="12">
        <v>30</v>
      </c>
      <c r="F37" s="9"/>
      <c r="G37" s="30">
        <f>$A37</f>
        <v>0</v>
      </c>
      <c r="H37" s="29"/>
      <c r="I37" s="44">
        <f>IF($P$9=0,0,IF($N$5&gt;=2,$P$9,0))</f>
        <v>0</v>
      </c>
      <c r="S37"/>
    </row>
    <row r="38" spans="1:19" x14ac:dyDescent="0.25">
      <c r="A38" s="22"/>
      <c r="B38" s="22"/>
      <c r="C38" s="22"/>
      <c r="D38" s="22"/>
      <c r="E38" s="22"/>
      <c r="F38" s="22"/>
      <c r="G38" s="22"/>
      <c r="H38" s="22"/>
      <c r="I38" s="24"/>
      <c r="S38"/>
    </row>
    <row r="39" spans="1:19" x14ac:dyDescent="0.25">
      <c r="A39" s="29">
        <f>$G37</f>
        <v>0</v>
      </c>
      <c r="B39" s="31"/>
      <c r="C39" s="22" t="s">
        <v>162</v>
      </c>
      <c r="D39" s="22"/>
      <c r="E39" s="22"/>
      <c r="F39" s="22"/>
      <c r="G39" s="22"/>
      <c r="H39" s="22"/>
      <c r="I39" s="24"/>
    </row>
    <row r="40" spans="1:19" ht="15.75" thickBot="1" x14ac:dyDescent="0.3">
      <c r="A40" s="32">
        <f>A39*19/100</f>
        <v>0</v>
      </c>
      <c r="B40" s="33"/>
      <c r="C40" s="34" t="s">
        <v>181</v>
      </c>
      <c r="D40" s="34"/>
      <c r="E40" s="34"/>
      <c r="F40" s="22"/>
      <c r="G40" s="22"/>
      <c r="H40" s="22"/>
      <c r="I40" s="24"/>
    </row>
    <row r="41" spans="1:19" x14ac:dyDescent="0.25">
      <c r="A41" s="35">
        <f>A39+A40</f>
        <v>0</v>
      </c>
      <c r="B41" s="35"/>
      <c r="C41" s="36"/>
      <c r="D41" s="36"/>
      <c r="E41" s="22"/>
      <c r="F41" s="22"/>
      <c r="G41" s="77" t="s">
        <v>175</v>
      </c>
      <c r="H41" s="78"/>
      <c r="I41" s="37" t="s">
        <v>163</v>
      </c>
    </row>
    <row r="42" spans="1:19" x14ac:dyDescent="0.25">
      <c r="A42" s="38">
        <v>75</v>
      </c>
      <c r="B42" s="34"/>
      <c r="C42" s="34" t="s">
        <v>176</v>
      </c>
      <c r="D42" s="34"/>
      <c r="E42" s="34"/>
      <c r="F42" s="22"/>
      <c r="G42" s="79" t="s">
        <v>174</v>
      </c>
      <c r="H42" s="80"/>
      <c r="I42" s="39" t="str">
        <f>$J33&amp;". Rate ausgezahlt"</f>
        <v>2. Rate ausgezahlt</v>
      </c>
    </row>
    <row r="43" spans="1:19" x14ac:dyDescent="0.25">
      <c r="A43" s="40">
        <f>IF($A41=0,0,$A42*$A41/100)</f>
        <v>0</v>
      </c>
      <c r="B43" s="40"/>
      <c r="C43" s="81" t="s">
        <v>163</v>
      </c>
      <c r="D43" s="81"/>
      <c r="E43" s="81"/>
      <c r="F43" s="35"/>
      <c r="G43" s="82">
        <f>$A43</f>
        <v>0</v>
      </c>
      <c r="H43" s="83"/>
      <c r="I43" s="45">
        <f>IF($J33&lt;$N$5,$I37,0)</f>
        <v>0</v>
      </c>
    </row>
    <row r="44" spans="1:19" ht="15.75" thickBot="1" x14ac:dyDescent="0.3">
      <c r="A44" s="42"/>
      <c r="B44" s="42"/>
      <c r="C44" s="42"/>
      <c r="D44" s="42"/>
      <c r="E44" s="42"/>
      <c r="F44" s="42"/>
      <c r="G44" s="41"/>
      <c r="H44" s="42"/>
      <c r="I44" s="43"/>
    </row>
    <row r="45" spans="1:19" x14ac:dyDescent="0.25">
      <c r="A45" s="20" t="str">
        <f>$J45&amp;". Monat"</f>
        <v>3. Monat</v>
      </c>
      <c r="B45" s="20"/>
      <c r="C45" s="20"/>
      <c r="D45" s="20"/>
      <c r="E45" s="20"/>
      <c r="F45" s="20"/>
      <c r="G45" s="20"/>
      <c r="H45" s="20"/>
      <c r="I45" s="21"/>
      <c r="J45">
        <v>3</v>
      </c>
    </row>
    <row r="46" spans="1:19" x14ac:dyDescent="0.25">
      <c r="A46" s="22"/>
      <c r="B46" s="22"/>
      <c r="C46" s="23" t="s">
        <v>172</v>
      </c>
      <c r="D46" s="9"/>
      <c r="E46" s="65">
        <f>(DATE(YEAR(E34),MONTH(E34)+1,1))</f>
        <v>61</v>
      </c>
      <c r="F46" s="12" t="s">
        <v>5</v>
      </c>
      <c r="G46" s="64">
        <f>EOMONTH($E46,0)</f>
        <v>91</v>
      </c>
      <c r="H46" s="22"/>
      <c r="I46" s="24"/>
    </row>
    <row r="47" spans="1:19" x14ac:dyDescent="0.25">
      <c r="A47" s="22"/>
      <c r="B47" s="22"/>
      <c r="C47" s="22"/>
      <c r="D47" s="22"/>
      <c r="E47" s="22"/>
      <c r="F47" s="22"/>
      <c r="G47" s="22"/>
      <c r="H47" s="22"/>
      <c r="I47" s="24"/>
    </row>
    <row r="48" spans="1:19" ht="45" x14ac:dyDescent="0.25">
      <c r="A48" s="25" t="s">
        <v>178</v>
      </c>
      <c r="B48" s="26" t="s">
        <v>165</v>
      </c>
      <c r="C48" s="25" t="s">
        <v>167</v>
      </c>
      <c r="D48" s="26" t="s">
        <v>166</v>
      </c>
      <c r="E48" s="25" t="s">
        <v>170</v>
      </c>
      <c r="F48" s="25" t="s">
        <v>168</v>
      </c>
      <c r="G48" s="26" t="s">
        <v>160</v>
      </c>
      <c r="H48" s="27"/>
      <c r="I48" s="28" t="s">
        <v>161</v>
      </c>
    </row>
    <row r="49" spans="1:10" ht="15.75" thickBot="1" x14ac:dyDescent="0.3">
      <c r="A49" s="8"/>
      <c r="B49" s="29"/>
      <c r="C49" s="12">
        <v>30</v>
      </c>
      <c r="D49" s="9"/>
      <c r="E49" s="12">
        <v>30</v>
      </c>
      <c r="F49" s="9"/>
      <c r="G49" s="30">
        <f>$A49</f>
        <v>0</v>
      </c>
      <c r="H49" s="29"/>
      <c r="I49" s="44">
        <f>IF($P$9=0,0,IF($N$5&gt;=3,$P$9,0))</f>
        <v>0</v>
      </c>
    </row>
    <row r="50" spans="1:10" x14ac:dyDescent="0.25">
      <c r="A50" s="22"/>
      <c r="B50" s="22"/>
      <c r="C50" s="22"/>
      <c r="D50" s="22"/>
      <c r="E50" s="22"/>
      <c r="F50" s="22"/>
      <c r="G50" s="22"/>
      <c r="H50" s="22"/>
      <c r="I50" s="24"/>
    </row>
    <row r="51" spans="1:10" x14ac:dyDescent="0.25">
      <c r="A51" s="29">
        <f>$G49</f>
        <v>0</v>
      </c>
      <c r="B51" s="31"/>
      <c r="C51" s="22" t="s">
        <v>162</v>
      </c>
      <c r="D51" s="22"/>
      <c r="E51" s="22"/>
      <c r="F51" s="22"/>
      <c r="G51" s="22"/>
      <c r="H51" s="22"/>
      <c r="I51" s="24"/>
    </row>
    <row r="52" spans="1:10" ht="15.75" thickBot="1" x14ac:dyDescent="0.3">
      <c r="A52" s="32">
        <f>A51*19/100</f>
        <v>0</v>
      </c>
      <c r="B52" s="33"/>
      <c r="C52" s="34" t="s">
        <v>181</v>
      </c>
      <c r="D52" s="34"/>
      <c r="E52" s="34"/>
      <c r="F52" s="22"/>
      <c r="G52" s="22"/>
      <c r="H52" s="22"/>
      <c r="I52" s="24"/>
    </row>
    <row r="53" spans="1:10" x14ac:dyDescent="0.25">
      <c r="A53" s="35">
        <f>A51+A52</f>
        <v>0</v>
      </c>
      <c r="B53" s="35"/>
      <c r="C53" s="36"/>
      <c r="D53" s="36"/>
      <c r="E53" s="22"/>
      <c r="F53" s="22"/>
      <c r="G53" s="77" t="s">
        <v>175</v>
      </c>
      <c r="H53" s="78"/>
      <c r="I53" s="37" t="s">
        <v>163</v>
      </c>
    </row>
    <row r="54" spans="1:10" x14ac:dyDescent="0.25">
      <c r="A54" s="38">
        <v>75</v>
      </c>
      <c r="B54" s="34"/>
      <c r="C54" s="34" t="s">
        <v>176</v>
      </c>
      <c r="D54" s="34"/>
      <c r="E54" s="34"/>
      <c r="F54" s="22"/>
      <c r="G54" s="79" t="s">
        <v>174</v>
      </c>
      <c r="H54" s="80"/>
      <c r="I54" s="39" t="str">
        <f>$J45&amp;". Rate ausgezahlt"</f>
        <v>3. Rate ausgezahlt</v>
      </c>
    </row>
    <row r="55" spans="1:10" x14ac:dyDescent="0.25">
      <c r="A55" s="40">
        <f>IF($A53=0,0,$A54*$A53/100)</f>
        <v>0</v>
      </c>
      <c r="B55" s="40"/>
      <c r="C55" s="81" t="s">
        <v>163</v>
      </c>
      <c r="D55" s="81"/>
      <c r="E55" s="81"/>
      <c r="F55" s="35"/>
      <c r="G55" s="82">
        <f>$A55</f>
        <v>0</v>
      </c>
      <c r="H55" s="83"/>
      <c r="I55" s="45">
        <f>IF($J45&lt;$N$5,$I49,0)</f>
        <v>0</v>
      </c>
    </row>
    <row r="56" spans="1:10" ht="15.75" thickBot="1" x14ac:dyDescent="0.3">
      <c r="A56" s="42"/>
      <c r="B56" s="42"/>
      <c r="C56" s="42"/>
      <c r="D56" s="42"/>
      <c r="E56" s="42"/>
      <c r="F56" s="42"/>
      <c r="G56" s="41"/>
      <c r="H56" s="42"/>
      <c r="I56" s="43"/>
    </row>
    <row r="57" spans="1:10" x14ac:dyDescent="0.25">
      <c r="A57" s="20" t="str">
        <f>$J57&amp;". Monat"</f>
        <v>4. Monat</v>
      </c>
      <c r="B57" s="20"/>
      <c r="C57" s="20"/>
      <c r="D57" s="20"/>
      <c r="E57" s="20"/>
      <c r="F57" s="20"/>
      <c r="G57" s="20"/>
      <c r="H57" s="20"/>
      <c r="I57" s="21"/>
      <c r="J57">
        <v>4</v>
      </c>
    </row>
    <row r="58" spans="1:10" x14ac:dyDescent="0.25">
      <c r="A58" s="22"/>
      <c r="B58" s="22"/>
      <c r="C58" s="23" t="s">
        <v>172</v>
      </c>
      <c r="D58" s="9"/>
      <c r="E58" s="65">
        <f>(DATE(YEAR(E46),MONTH(E46)+1,1))</f>
        <v>92</v>
      </c>
      <c r="F58" s="12" t="s">
        <v>5</v>
      </c>
      <c r="G58" s="64">
        <f>EOMONTH($E58,0)</f>
        <v>121</v>
      </c>
      <c r="H58" s="22"/>
      <c r="I58" s="24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  <c r="I59" s="24"/>
    </row>
    <row r="60" spans="1:10" ht="45" x14ac:dyDescent="0.25">
      <c r="A60" s="25" t="s">
        <v>178</v>
      </c>
      <c r="B60" s="26" t="s">
        <v>165</v>
      </c>
      <c r="C60" s="25" t="s">
        <v>167</v>
      </c>
      <c r="D60" s="26" t="s">
        <v>166</v>
      </c>
      <c r="E60" s="25" t="s">
        <v>170</v>
      </c>
      <c r="F60" s="25" t="s">
        <v>168</v>
      </c>
      <c r="G60" s="26" t="s">
        <v>160</v>
      </c>
      <c r="H60" s="27"/>
      <c r="I60" s="28" t="s">
        <v>161</v>
      </c>
    </row>
    <row r="61" spans="1:10" ht="15.75" thickBot="1" x14ac:dyDescent="0.3">
      <c r="A61" s="8"/>
      <c r="B61" s="29"/>
      <c r="C61" s="12">
        <v>30</v>
      </c>
      <c r="D61" s="9"/>
      <c r="E61" s="12">
        <v>30</v>
      </c>
      <c r="F61" s="9"/>
      <c r="G61" s="30">
        <f>$A61</f>
        <v>0</v>
      </c>
      <c r="H61" s="29"/>
      <c r="I61" s="44">
        <f>IF($P$9=0,0,IF($N$5&gt;=4,$P$9,0))</f>
        <v>0</v>
      </c>
    </row>
    <row r="62" spans="1:10" x14ac:dyDescent="0.25">
      <c r="A62" s="22"/>
      <c r="B62" s="22"/>
      <c r="C62" s="22"/>
      <c r="D62" s="22"/>
      <c r="E62" s="22"/>
      <c r="F62" s="22"/>
      <c r="G62" s="22"/>
      <c r="H62" s="22"/>
      <c r="I62" s="24"/>
    </row>
    <row r="63" spans="1:10" x14ac:dyDescent="0.25">
      <c r="A63" s="29">
        <f>$G61</f>
        <v>0</v>
      </c>
      <c r="B63" s="31"/>
      <c r="C63" s="22" t="s">
        <v>162</v>
      </c>
      <c r="D63" s="22"/>
      <c r="E63" s="22"/>
      <c r="F63" s="22"/>
      <c r="G63" s="22"/>
      <c r="H63" s="22"/>
      <c r="I63" s="24"/>
    </row>
    <row r="64" spans="1:10" ht="15.75" thickBot="1" x14ac:dyDescent="0.3">
      <c r="A64" s="32">
        <f>A63*19/100</f>
        <v>0</v>
      </c>
      <c r="B64" s="33"/>
      <c r="C64" s="34" t="s">
        <v>181</v>
      </c>
      <c r="D64" s="34"/>
      <c r="E64" s="34"/>
      <c r="F64" s="22"/>
      <c r="G64" s="22"/>
      <c r="H64" s="22"/>
      <c r="I64" s="24"/>
    </row>
    <row r="65" spans="1:10" x14ac:dyDescent="0.25">
      <c r="A65" s="35">
        <f>A63+A64</f>
        <v>0</v>
      </c>
      <c r="B65" s="35"/>
      <c r="C65" s="36"/>
      <c r="D65" s="36"/>
      <c r="E65" s="22"/>
      <c r="F65" s="22"/>
      <c r="G65" s="77" t="s">
        <v>175</v>
      </c>
      <c r="H65" s="78"/>
      <c r="I65" s="37" t="s">
        <v>163</v>
      </c>
    </row>
    <row r="66" spans="1:10" x14ac:dyDescent="0.25">
      <c r="A66" s="38">
        <v>75</v>
      </c>
      <c r="B66" s="34"/>
      <c r="C66" s="34" t="s">
        <v>176</v>
      </c>
      <c r="D66" s="34"/>
      <c r="E66" s="34"/>
      <c r="F66" s="22"/>
      <c r="G66" s="79" t="s">
        <v>174</v>
      </c>
      <c r="H66" s="80"/>
      <c r="I66" s="39" t="str">
        <f>$J57&amp;". Rate ausgezahlt"</f>
        <v>4. Rate ausgezahlt</v>
      </c>
    </row>
    <row r="67" spans="1:10" x14ac:dyDescent="0.25">
      <c r="A67" s="40">
        <f>IF($A65=0,0,$A66*$A65/100)</f>
        <v>0</v>
      </c>
      <c r="B67" s="40"/>
      <c r="C67" s="81" t="s">
        <v>163</v>
      </c>
      <c r="D67" s="81"/>
      <c r="E67" s="81"/>
      <c r="F67" s="35"/>
      <c r="G67" s="82">
        <f>$A67</f>
        <v>0</v>
      </c>
      <c r="H67" s="83"/>
      <c r="I67" s="45">
        <f>IF($J57&lt;$N$5,$I61,0)</f>
        <v>0</v>
      </c>
    </row>
    <row r="68" spans="1:10" ht="15.75" thickBot="1" x14ac:dyDescent="0.3">
      <c r="A68" s="42"/>
      <c r="B68" s="42"/>
      <c r="C68" s="42"/>
      <c r="D68" s="42"/>
      <c r="E68" s="42"/>
      <c r="F68" s="42"/>
      <c r="G68" s="41"/>
      <c r="H68" s="42"/>
      <c r="I68" s="43"/>
    </row>
    <row r="69" spans="1:10" x14ac:dyDescent="0.25">
      <c r="A69" s="20" t="str">
        <f>$J69&amp;". Monat"</f>
        <v>5. Monat</v>
      </c>
      <c r="B69" s="20"/>
      <c r="C69" s="20"/>
      <c r="D69" s="20"/>
      <c r="E69" s="20"/>
      <c r="F69" s="20"/>
      <c r="G69" s="20"/>
      <c r="H69" s="20"/>
      <c r="I69" s="21"/>
      <c r="J69">
        <v>5</v>
      </c>
    </row>
    <row r="70" spans="1:10" x14ac:dyDescent="0.25">
      <c r="A70" s="22"/>
      <c r="B70" s="22"/>
      <c r="C70" s="23" t="s">
        <v>172</v>
      </c>
      <c r="D70" s="9"/>
      <c r="E70" s="65">
        <f>(DATE(YEAR(E58),MONTH(E58)+1,1))</f>
        <v>122</v>
      </c>
      <c r="F70" s="12" t="s">
        <v>5</v>
      </c>
      <c r="G70" s="64">
        <f>EOMONTH($E70,0)</f>
        <v>152</v>
      </c>
      <c r="H70" s="22"/>
      <c r="I70" s="24"/>
    </row>
    <row r="71" spans="1:10" x14ac:dyDescent="0.25">
      <c r="A71" s="22"/>
      <c r="B71" s="22"/>
      <c r="C71" s="22"/>
      <c r="D71" s="22"/>
      <c r="E71" s="22"/>
      <c r="F71" s="22"/>
      <c r="G71" s="22"/>
      <c r="H71" s="22"/>
      <c r="I71" s="24"/>
    </row>
    <row r="72" spans="1:10" ht="45" x14ac:dyDescent="0.25">
      <c r="A72" s="25" t="s">
        <v>178</v>
      </c>
      <c r="B72" s="26" t="s">
        <v>165</v>
      </c>
      <c r="C72" s="25" t="s">
        <v>167</v>
      </c>
      <c r="D72" s="26" t="s">
        <v>166</v>
      </c>
      <c r="E72" s="25" t="s">
        <v>170</v>
      </c>
      <c r="F72" s="25" t="s">
        <v>168</v>
      </c>
      <c r="G72" s="26" t="s">
        <v>160</v>
      </c>
      <c r="H72" s="27"/>
      <c r="I72" s="28" t="s">
        <v>161</v>
      </c>
    </row>
    <row r="73" spans="1:10" ht="15.75" thickBot="1" x14ac:dyDescent="0.3">
      <c r="A73" s="8"/>
      <c r="B73" s="29"/>
      <c r="C73" s="12">
        <v>30</v>
      </c>
      <c r="D73" s="9"/>
      <c r="E73" s="12">
        <v>30</v>
      </c>
      <c r="F73" s="9"/>
      <c r="G73" s="30">
        <f>$A73</f>
        <v>0</v>
      </c>
      <c r="H73" s="29"/>
      <c r="I73" s="44">
        <f>IF($P$9=0,0,IF($N$5&gt;=5,$P$9,0))</f>
        <v>0</v>
      </c>
    </row>
    <row r="74" spans="1:10" x14ac:dyDescent="0.25">
      <c r="A74" s="22"/>
      <c r="B74" s="22"/>
      <c r="C74" s="22"/>
      <c r="D74" s="22"/>
      <c r="E74" s="22"/>
      <c r="F74" s="22"/>
      <c r="G74" s="22"/>
      <c r="H74" s="22"/>
      <c r="I74" s="24"/>
    </row>
    <row r="75" spans="1:10" x14ac:dyDescent="0.25">
      <c r="A75" s="29">
        <f>$G73</f>
        <v>0</v>
      </c>
      <c r="B75" s="31"/>
      <c r="C75" s="22" t="s">
        <v>162</v>
      </c>
      <c r="D75" s="22"/>
      <c r="E75" s="22"/>
      <c r="F75" s="22"/>
      <c r="G75" s="22"/>
      <c r="H75" s="22"/>
      <c r="I75" s="24"/>
    </row>
    <row r="76" spans="1:10" ht="15.75" thickBot="1" x14ac:dyDescent="0.3">
      <c r="A76" s="32">
        <f>A75*19/100</f>
        <v>0</v>
      </c>
      <c r="B76" s="33"/>
      <c r="C76" s="34" t="s">
        <v>181</v>
      </c>
      <c r="D76" s="34"/>
      <c r="E76" s="34"/>
      <c r="F76" s="22"/>
      <c r="G76" s="22"/>
      <c r="H76" s="22"/>
      <c r="I76" s="24"/>
    </row>
    <row r="77" spans="1:10" x14ac:dyDescent="0.25">
      <c r="A77" s="35">
        <f>A75+A76</f>
        <v>0</v>
      </c>
      <c r="B77" s="35"/>
      <c r="C77" s="36"/>
      <c r="D77" s="36"/>
      <c r="E77" s="22"/>
      <c r="F77" s="22"/>
      <c r="G77" s="77" t="s">
        <v>175</v>
      </c>
      <c r="H77" s="78"/>
      <c r="I77" s="37" t="s">
        <v>163</v>
      </c>
    </row>
    <row r="78" spans="1:10" x14ac:dyDescent="0.25">
      <c r="A78" s="38">
        <v>75</v>
      </c>
      <c r="B78" s="34"/>
      <c r="C78" s="34" t="s">
        <v>176</v>
      </c>
      <c r="D78" s="34"/>
      <c r="E78" s="34"/>
      <c r="F78" s="22"/>
      <c r="G78" s="79" t="s">
        <v>174</v>
      </c>
      <c r="H78" s="80"/>
      <c r="I78" s="39" t="str">
        <f>$J69&amp;". Rate ausgezahlt"</f>
        <v>5. Rate ausgezahlt</v>
      </c>
    </row>
    <row r="79" spans="1:10" x14ac:dyDescent="0.25">
      <c r="A79" s="40">
        <f>IF($A77=0,0,$A78*$A77/100)</f>
        <v>0</v>
      </c>
      <c r="B79" s="40"/>
      <c r="C79" s="81" t="s">
        <v>163</v>
      </c>
      <c r="D79" s="81"/>
      <c r="E79" s="81"/>
      <c r="F79" s="35"/>
      <c r="G79" s="82">
        <f>$A79</f>
        <v>0</v>
      </c>
      <c r="H79" s="83"/>
      <c r="I79" s="45">
        <f>IF($J69&lt;$N$5,$I73,0)</f>
        <v>0</v>
      </c>
    </row>
    <row r="80" spans="1:10" ht="15.75" thickBot="1" x14ac:dyDescent="0.3">
      <c r="A80" s="42"/>
      <c r="B80" s="42"/>
      <c r="C80" s="42"/>
      <c r="D80" s="42"/>
      <c r="E80" s="42"/>
      <c r="F80" s="42"/>
      <c r="G80" s="41"/>
      <c r="H80" s="42"/>
      <c r="I80" s="43"/>
    </row>
    <row r="81" spans="1:10" x14ac:dyDescent="0.25">
      <c r="A81" s="20" t="str">
        <f>$J81&amp;". Monat"</f>
        <v>6. Monat</v>
      </c>
      <c r="B81" s="20"/>
      <c r="C81" s="20"/>
      <c r="D81" s="20"/>
      <c r="E81" s="20"/>
      <c r="F81" s="20"/>
      <c r="G81" s="20"/>
      <c r="H81" s="20"/>
      <c r="I81" s="21"/>
      <c r="J81">
        <v>6</v>
      </c>
    </row>
    <row r="82" spans="1:10" x14ac:dyDescent="0.25">
      <c r="A82" s="22"/>
      <c r="B82" s="22"/>
      <c r="C82" s="23" t="s">
        <v>172</v>
      </c>
      <c r="D82" s="9"/>
      <c r="E82" s="65">
        <f>(DATE(YEAR(E70),MONTH(E70)+1,1))</f>
        <v>153</v>
      </c>
      <c r="F82" s="12" t="s">
        <v>5</v>
      </c>
      <c r="G82" s="64">
        <f>EOMONTH($E82,0)</f>
        <v>182</v>
      </c>
      <c r="H82" s="22"/>
      <c r="I82" s="24"/>
    </row>
    <row r="83" spans="1:10" x14ac:dyDescent="0.25">
      <c r="A83" s="22"/>
      <c r="B83" s="22"/>
      <c r="C83" s="22"/>
      <c r="D83" s="22"/>
      <c r="E83" s="22"/>
      <c r="F83" s="22"/>
      <c r="G83" s="22"/>
      <c r="H83" s="22"/>
      <c r="I83" s="24"/>
    </row>
    <row r="84" spans="1:10" ht="45" x14ac:dyDescent="0.25">
      <c r="A84" s="25" t="s">
        <v>178</v>
      </c>
      <c r="B84" s="26" t="s">
        <v>165</v>
      </c>
      <c r="C84" s="25" t="s">
        <v>167</v>
      </c>
      <c r="D84" s="26" t="s">
        <v>166</v>
      </c>
      <c r="E84" s="25" t="s">
        <v>170</v>
      </c>
      <c r="F84" s="25" t="s">
        <v>168</v>
      </c>
      <c r="G84" s="26" t="s">
        <v>160</v>
      </c>
      <c r="H84" s="27"/>
      <c r="I84" s="28" t="s">
        <v>161</v>
      </c>
    </row>
    <row r="85" spans="1:10" ht="15.75" thickBot="1" x14ac:dyDescent="0.3">
      <c r="A85" s="8"/>
      <c r="B85" s="29"/>
      <c r="C85" s="12">
        <v>30</v>
      </c>
      <c r="D85" s="9"/>
      <c r="E85" s="12">
        <v>30</v>
      </c>
      <c r="F85" s="9"/>
      <c r="G85" s="30">
        <f>$A85</f>
        <v>0</v>
      </c>
      <c r="H85" s="29"/>
      <c r="I85" s="44">
        <f>IF($P$9=0,0,IF($N$5&gt;=6,$P$9,0))</f>
        <v>0</v>
      </c>
    </row>
    <row r="86" spans="1:10" x14ac:dyDescent="0.25">
      <c r="A86" s="22"/>
      <c r="B86" s="22"/>
      <c r="C86" s="22"/>
      <c r="D86" s="22"/>
      <c r="E86" s="22"/>
      <c r="F86" s="22"/>
      <c r="G86" s="22"/>
      <c r="H86" s="22"/>
      <c r="I86" s="24"/>
    </row>
    <row r="87" spans="1:10" x14ac:dyDescent="0.25">
      <c r="A87" s="29">
        <f>$G85</f>
        <v>0</v>
      </c>
      <c r="B87" s="31"/>
      <c r="C87" s="22" t="s">
        <v>162</v>
      </c>
      <c r="D87" s="22"/>
      <c r="E87" s="22"/>
      <c r="F87" s="22"/>
      <c r="G87" s="22"/>
      <c r="H87" s="22"/>
      <c r="I87" s="24"/>
    </row>
    <row r="88" spans="1:10" ht="15.75" thickBot="1" x14ac:dyDescent="0.3">
      <c r="A88" s="32">
        <f>A87*19/100</f>
        <v>0</v>
      </c>
      <c r="B88" s="33"/>
      <c r="C88" s="34" t="s">
        <v>181</v>
      </c>
      <c r="D88" s="34"/>
      <c r="E88" s="34"/>
      <c r="F88" s="22"/>
      <c r="G88" s="22"/>
      <c r="H88" s="22"/>
      <c r="I88" s="24"/>
    </row>
    <row r="89" spans="1:10" x14ac:dyDescent="0.25">
      <c r="A89" s="35">
        <f>A87+A88</f>
        <v>0</v>
      </c>
      <c r="B89" s="35"/>
      <c r="C89" s="36"/>
      <c r="D89" s="36"/>
      <c r="E89" s="22"/>
      <c r="F89" s="22"/>
      <c r="G89" s="77" t="s">
        <v>175</v>
      </c>
      <c r="H89" s="78"/>
      <c r="I89" s="37" t="s">
        <v>163</v>
      </c>
    </row>
    <row r="90" spans="1:10" x14ac:dyDescent="0.25">
      <c r="A90" s="38">
        <v>75</v>
      </c>
      <c r="B90" s="34"/>
      <c r="C90" s="34" t="s">
        <v>176</v>
      </c>
      <c r="D90" s="34"/>
      <c r="E90" s="34"/>
      <c r="F90" s="22"/>
      <c r="G90" s="79" t="s">
        <v>174</v>
      </c>
      <c r="H90" s="80"/>
      <c r="I90" s="39" t="str">
        <f>$J81&amp;". Rate ausgezahlt"</f>
        <v>6. Rate ausgezahlt</v>
      </c>
    </row>
    <row r="91" spans="1:10" x14ac:dyDescent="0.25">
      <c r="A91" s="40">
        <f>IF($A89=0,0,$A90*$A89/100)</f>
        <v>0</v>
      </c>
      <c r="B91" s="40"/>
      <c r="C91" s="81" t="s">
        <v>163</v>
      </c>
      <c r="D91" s="81"/>
      <c r="E91" s="81"/>
      <c r="F91" s="35"/>
      <c r="G91" s="82">
        <f>$A91</f>
        <v>0</v>
      </c>
      <c r="H91" s="83"/>
      <c r="I91" s="45">
        <f>IF($J81&lt;$N$5,$I85,0)</f>
        <v>0</v>
      </c>
    </row>
    <row r="92" spans="1:10" ht="15.75" thickBot="1" x14ac:dyDescent="0.3">
      <c r="A92" s="42"/>
      <c r="B92" s="42"/>
      <c r="C92" s="42"/>
      <c r="D92" s="42"/>
      <c r="E92" s="42"/>
      <c r="F92" s="42"/>
      <c r="G92" s="41"/>
      <c r="H92" s="42"/>
      <c r="I92" s="43"/>
    </row>
    <row r="93" spans="1:10" x14ac:dyDescent="0.25">
      <c r="A93" s="20" t="str">
        <f>$J93&amp;". Monat"</f>
        <v>7. Monat</v>
      </c>
      <c r="B93" s="20"/>
      <c r="C93" s="20"/>
      <c r="D93" s="20"/>
      <c r="E93" s="20"/>
      <c r="F93" s="20"/>
      <c r="G93" s="20"/>
      <c r="H93" s="20"/>
      <c r="I93" s="21"/>
      <c r="J93">
        <v>7</v>
      </c>
    </row>
    <row r="94" spans="1:10" x14ac:dyDescent="0.25">
      <c r="A94" s="22"/>
      <c r="B94" s="22"/>
      <c r="C94" s="23" t="s">
        <v>172</v>
      </c>
      <c r="D94" s="9"/>
      <c r="E94" s="65">
        <f>(DATE(YEAR(E82),MONTH(E82)+1,1))</f>
        <v>183</v>
      </c>
      <c r="F94" s="12" t="s">
        <v>5</v>
      </c>
      <c r="G94" s="64">
        <f>EOMONTH($E94,0)</f>
        <v>213</v>
      </c>
      <c r="H94" s="22"/>
      <c r="I94" s="24"/>
    </row>
    <row r="95" spans="1:10" x14ac:dyDescent="0.25">
      <c r="A95" s="22"/>
      <c r="B95" s="22"/>
      <c r="C95" s="22"/>
      <c r="D95" s="22"/>
      <c r="E95" s="22"/>
      <c r="F95" s="22"/>
      <c r="G95" s="22"/>
      <c r="H95" s="22"/>
      <c r="I95" s="24"/>
    </row>
    <row r="96" spans="1:10" ht="45" x14ac:dyDescent="0.25">
      <c r="A96" s="25" t="s">
        <v>178</v>
      </c>
      <c r="B96" s="26" t="s">
        <v>165</v>
      </c>
      <c r="C96" s="25" t="s">
        <v>167</v>
      </c>
      <c r="D96" s="26" t="s">
        <v>166</v>
      </c>
      <c r="E96" s="25" t="s">
        <v>170</v>
      </c>
      <c r="F96" s="25" t="s">
        <v>168</v>
      </c>
      <c r="G96" s="26" t="s">
        <v>160</v>
      </c>
      <c r="H96" s="27"/>
      <c r="I96" s="28" t="s">
        <v>161</v>
      </c>
    </row>
    <row r="97" spans="1:10" ht="15.75" thickBot="1" x14ac:dyDescent="0.3">
      <c r="A97" s="8"/>
      <c r="B97" s="29"/>
      <c r="C97" s="12">
        <v>30</v>
      </c>
      <c r="D97" s="9"/>
      <c r="E97" s="12">
        <v>30</v>
      </c>
      <c r="F97" s="9"/>
      <c r="G97" s="30">
        <f>$A97</f>
        <v>0</v>
      </c>
      <c r="H97" s="29"/>
      <c r="I97" s="44">
        <f>IF($P$9=0,0,IF($N$5&gt;=7,$P$9,0))</f>
        <v>0</v>
      </c>
    </row>
    <row r="98" spans="1:10" x14ac:dyDescent="0.25">
      <c r="A98" s="22"/>
      <c r="B98" s="22"/>
      <c r="C98" s="22"/>
      <c r="D98" s="22"/>
      <c r="E98" s="22"/>
      <c r="F98" s="22"/>
      <c r="G98" s="22"/>
      <c r="H98" s="22"/>
      <c r="I98" s="24"/>
    </row>
    <row r="99" spans="1:10" x14ac:dyDescent="0.25">
      <c r="A99" s="29">
        <f>$G97</f>
        <v>0</v>
      </c>
      <c r="B99" s="31"/>
      <c r="C99" s="22" t="s">
        <v>162</v>
      </c>
      <c r="D99" s="22"/>
      <c r="E99" s="22"/>
      <c r="F99" s="22"/>
      <c r="G99" s="22"/>
      <c r="H99" s="22"/>
      <c r="I99" s="24"/>
    </row>
    <row r="100" spans="1:10" ht="15.75" thickBot="1" x14ac:dyDescent="0.3">
      <c r="A100" s="32">
        <f>A99*19/100</f>
        <v>0</v>
      </c>
      <c r="B100" s="33"/>
      <c r="C100" s="34" t="s">
        <v>181</v>
      </c>
      <c r="D100" s="34"/>
      <c r="E100" s="34"/>
      <c r="F100" s="22"/>
      <c r="G100" s="22"/>
      <c r="H100" s="22"/>
      <c r="I100" s="24"/>
    </row>
    <row r="101" spans="1:10" x14ac:dyDescent="0.25">
      <c r="A101" s="35">
        <f>A99+A100</f>
        <v>0</v>
      </c>
      <c r="B101" s="35"/>
      <c r="C101" s="36"/>
      <c r="D101" s="36"/>
      <c r="E101" s="22"/>
      <c r="F101" s="22"/>
      <c r="G101" s="77" t="s">
        <v>175</v>
      </c>
      <c r="H101" s="78"/>
      <c r="I101" s="37" t="s">
        <v>163</v>
      </c>
    </row>
    <row r="102" spans="1:10" x14ac:dyDescent="0.25">
      <c r="A102" s="38">
        <v>75</v>
      </c>
      <c r="B102" s="34"/>
      <c r="C102" s="34" t="s">
        <v>176</v>
      </c>
      <c r="D102" s="34"/>
      <c r="E102" s="34"/>
      <c r="F102" s="22"/>
      <c r="G102" s="79" t="s">
        <v>174</v>
      </c>
      <c r="H102" s="80"/>
      <c r="I102" s="39" t="str">
        <f>$J93&amp;". Rate ausgezahlt"</f>
        <v>7. Rate ausgezahlt</v>
      </c>
    </row>
    <row r="103" spans="1:10" x14ac:dyDescent="0.25">
      <c r="A103" s="40">
        <f>IF($A101=0,0,$A102*$A101/100)</f>
        <v>0</v>
      </c>
      <c r="B103" s="40"/>
      <c r="C103" s="81" t="s">
        <v>163</v>
      </c>
      <c r="D103" s="81"/>
      <c r="E103" s="81"/>
      <c r="F103" s="35"/>
      <c r="G103" s="82">
        <f>$A103</f>
        <v>0</v>
      </c>
      <c r="H103" s="83"/>
      <c r="I103" s="45">
        <f>IF($J93&lt;$N$5,$I97,0)</f>
        <v>0</v>
      </c>
    </row>
    <row r="104" spans="1:10" ht="15.75" thickBot="1" x14ac:dyDescent="0.3">
      <c r="A104" s="42"/>
      <c r="B104" s="42"/>
      <c r="C104" s="42"/>
      <c r="D104" s="42"/>
      <c r="E104" s="42"/>
      <c r="F104" s="42"/>
      <c r="G104" s="41"/>
      <c r="H104" s="42"/>
      <c r="I104" s="43"/>
    </row>
    <row r="105" spans="1:10" x14ac:dyDescent="0.25">
      <c r="A105" s="20" t="str">
        <f>$J105&amp;". Monat"</f>
        <v>8. Monat</v>
      </c>
      <c r="B105" s="20"/>
      <c r="C105" s="20"/>
      <c r="D105" s="20"/>
      <c r="E105" s="20"/>
      <c r="F105" s="20"/>
      <c r="G105" s="20"/>
      <c r="H105" s="20"/>
      <c r="I105" s="21"/>
      <c r="J105">
        <v>8</v>
      </c>
    </row>
    <row r="106" spans="1:10" x14ac:dyDescent="0.25">
      <c r="A106" s="22"/>
      <c r="B106" s="22"/>
      <c r="C106" s="23" t="s">
        <v>172</v>
      </c>
      <c r="D106" s="9"/>
      <c r="E106" s="65">
        <f>(DATE(YEAR(E94),MONTH(E94)+1,1))</f>
        <v>214</v>
      </c>
      <c r="F106" s="12" t="s">
        <v>5</v>
      </c>
      <c r="G106" s="64">
        <f>EOMONTH($E106,0)</f>
        <v>244</v>
      </c>
      <c r="H106" s="22"/>
      <c r="I106" s="24"/>
    </row>
    <row r="107" spans="1:10" x14ac:dyDescent="0.25">
      <c r="A107" s="22"/>
      <c r="B107" s="22"/>
      <c r="C107" s="22"/>
      <c r="D107" s="22"/>
      <c r="E107" s="22"/>
      <c r="F107" s="22"/>
      <c r="G107" s="22"/>
      <c r="H107" s="22"/>
      <c r="I107" s="24"/>
    </row>
    <row r="108" spans="1:10" ht="45" x14ac:dyDescent="0.25">
      <c r="A108" s="25" t="s">
        <v>178</v>
      </c>
      <c r="B108" s="26" t="s">
        <v>165</v>
      </c>
      <c r="C108" s="25" t="s">
        <v>167</v>
      </c>
      <c r="D108" s="26" t="s">
        <v>166</v>
      </c>
      <c r="E108" s="25" t="s">
        <v>170</v>
      </c>
      <c r="F108" s="25" t="s">
        <v>168</v>
      </c>
      <c r="G108" s="26" t="s">
        <v>160</v>
      </c>
      <c r="H108" s="27"/>
      <c r="I108" s="28" t="s">
        <v>161</v>
      </c>
    </row>
    <row r="109" spans="1:10" ht="15.75" thickBot="1" x14ac:dyDescent="0.3">
      <c r="A109" s="8"/>
      <c r="B109" s="29"/>
      <c r="C109" s="12">
        <v>30</v>
      </c>
      <c r="D109" s="9"/>
      <c r="E109" s="12">
        <v>30</v>
      </c>
      <c r="F109" s="9"/>
      <c r="G109" s="30">
        <f>$A109</f>
        <v>0</v>
      </c>
      <c r="H109" s="29"/>
      <c r="I109" s="44">
        <f>IF($P$9=0,0,IF($N$5&gt;=8,$P$9,0))</f>
        <v>0</v>
      </c>
    </row>
    <row r="110" spans="1:10" x14ac:dyDescent="0.25">
      <c r="A110" s="22"/>
      <c r="B110" s="22"/>
      <c r="C110" s="22"/>
      <c r="D110" s="22"/>
      <c r="E110" s="22"/>
      <c r="F110" s="22"/>
      <c r="G110" s="22"/>
      <c r="H110" s="22"/>
      <c r="I110" s="24"/>
    </row>
    <row r="111" spans="1:10" x14ac:dyDescent="0.25">
      <c r="A111" s="29">
        <f>$G109</f>
        <v>0</v>
      </c>
      <c r="B111" s="31"/>
      <c r="C111" s="22" t="s">
        <v>162</v>
      </c>
      <c r="D111" s="22"/>
      <c r="E111" s="22"/>
      <c r="F111" s="22"/>
      <c r="G111" s="22"/>
      <c r="H111" s="22"/>
      <c r="I111" s="24"/>
    </row>
    <row r="112" spans="1:10" ht="15.75" thickBot="1" x14ac:dyDescent="0.3">
      <c r="A112" s="32">
        <f>A111*19/100</f>
        <v>0</v>
      </c>
      <c r="B112" s="33"/>
      <c r="C112" s="34" t="s">
        <v>181</v>
      </c>
      <c r="D112" s="34"/>
      <c r="E112" s="34"/>
      <c r="F112" s="22"/>
      <c r="G112" s="22"/>
      <c r="H112" s="22"/>
      <c r="I112" s="24"/>
    </row>
    <row r="113" spans="1:10" x14ac:dyDescent="0.25">
      <c r="A113" s="35">
        <f>A111+A112</f>
        <v>0</v>
      </c>
      <c r="B113" s="35"/>
      <c r="C113" s="36"/>
      <c r="D113" s="36"/>
      <c r="E113" s="22"/>
      <c r="F113" s="22"/>
      <c r="G113" s="77" t="s">
        <v>175</v>
      </c>
      <c r="H113" s="78"/>
      <c r="I113" s="37" t="s">
        <v>163</v>
      </c>
    </row>
    <row r="114" spans="1:10" x14ac:dyDescent="0.25">
      <c r="A114" s="38">
        <v>75</v>
      </c>
      <c r="B114" s="34"/>
      <c r="C114" s="34" t="s">
        <v>176</v>
      </c>
      <c r="D114" s="34"/>
      <c r="E114" s="34"/>
      <c r="F114" s="22"/>
      <c r="G114" s="79" t="s">
        <v>174</v>
      </c>
      <c r="H114" s="80"/>
      <c r="I114" s="39" t="str">
        <f>$J105&amp;". Rate ausgezahlt"</f>
        <v>8. Rate ausgezahlt</v>
      </c>
    </row>
    <row r="115" spans="1:10" x14ac:dyDescent="0.25">
      <c r="A115" s="40">
        <f>IF($A113=0,0,$A114*$A113/100)</f>
        <v>0</v>
      </c>
      <c r="B115" s="40"/>
      <c r="C115" s="81" t="s">
        <v>163</v>
      </c>
      <c r="D115" s="81"/>
      <c r="E115" s="81"/>
      <c r="F115" s="35"/>
      <c r="G115" s="82">
        <f>$A115</f>
        <v>0</v>
      </c>
      <c r="H115" s="83"/>
      <c r="I115" s="45">
        <f>IF($J105&lt;$N$5,$I109,0)</f>
        <v>0</v>
      </c>
    </row>
    <row r="116" spans="1:10" ht="15.75" thickBot="1" x14ac:dyDescent="0.3">
      <c r="A116" s="42"/>
      <c r="B116" s="42"/>
      <c r="C116" s="42"/>
      <c r="D116" s="42"/>
      <c r="E116" s="42"/>
      <c r="F116" s="42"/>
      <c r="G116" s="41"/>
      <c r="H116" s="42"/>
      <c r="I116" s="43"/>
    </row>
    <row r="117" spans="1:10" x14ac:dyDescent="0.25">
      <c r="A117" s="20" t="str">
        <f>$J117&amp;". Monat"</f>
        <v>9. Monat</v>
      </c>
      <c r="B117" s="20"/>
      <c r="C117" s="20"/>
      <c r="D117" s="20"/>
      <c r="E117" s="20"/>
      <c r="F117" s="20"/>
      <c r="G117" s="20"/>
      <c r="H117" s="20"/>
      <c r="I117" s="21"/>
      <c r="J117">
        <v>9</v>
      </c>
    </row>
    <row r="118" spans="1:10" x14ac:dyDescent="0.25">
      <c r="A118" s="22"/>
      <c r="B118" s="22"/>
      <c r="C118" s="23" t="s">
        <v>172</v>
      </c>
      <c r="D118" s="9"/>
      <c r="E118" s="65">
        <f>(DATE(YEAR(E106),MONTH(E106)+1,1))</f>
        <v>245</v>
      </c>
      <c r="F118" s="12" t="s">
        <v>5</v>
      </c>
      <c r="G118" s="64">
        <f>EOMONTH($E118,0)</f>
        <v>274</v>
      </c>
      <c r="H118" s="22"/>
      <c r="I118" s="24"/>
    </row>
    <row r="119" spans="1:10" x14ac:dyDescent="0.25">
      <c r="A119" s="22"/>
      <c r="B119" s="22"/>
      <c r="C119" s="22"/>
      <c r="D119" s="22"/>
      <c r="E119" s="22"/>
      <c r="F119" s="22"/>
      <c r="G119" s="22"/>
      <c r="H119" s="22"/>
      <c r="I119" s="24"/>
    </row>
    <row r="120" spans="1:10" ht="45" x14ac:dyDescent="0.25">
      <c r="A120" s="25" t="s">
        <v>178</v>
      </c>
      <c r="B120" s="26" t="s">
        <v>165</v>
      </c>
      <c r="C120" s="25" t="s">
        <v>167</v>
      </c>
      <c r="D120" s="26" t="s">
        <v>166</v>
      </c>
      <c r="E120" s="25" t="s">
        <v>170</v>
      </c>
      <c r="F120" s="25" t="s">
        <v>168</v>
      </c>
      <c r="G120" s="26" t="s">
        <v>160</v>
      </c>
      <c r="H120" s="27"/>
      <c r="I120" s="28" t="s">
        <v>161</v>
      </c>
    </row>
    <row r="121" spans="1:10" ht="15.75" thickBot="1" x14ac:dyDescent="0.3">
      <c r="A121" s="8"/>
      <c r="B121" s="29"/>
      <c r="C121" s="12">
        <v>30</v>
      </c>
      <c r="D121" s="9"/>
      <c r="E121" s="12">
        <v>30</v>
      </c>
      <c r="F121" s="9"/>
      <c r="G121" s="30">
        <f>$A121</f>
        <v>0</v>
      </c>
      <c r="H121" s="29"/>
      <c r="I121" s="44">
        <f>IF($P$9=0,0,IF($N$5&gt;=9,$P$9,0))</f>
        <v>0</v>
      </c>
    </row>
    <row r="122" spans="1:10" x14ac:dyDescent="0.25">
      <c r="A122" s="22"/>
      <c r="B122" s="22"/>
      <c r="C122" s="22"/>
      <c r="D122" s="22"/>
      <c r="E122" s="22"/>
      <c r="F122" s="22"/>
      <c r="G122" s="22"/>
      <c r="H122" s="22"/>
      <c r="I122" s="24"/>
    </row>
    <row r="123" spans="1:10" x14ac:dyDescent="0.25">
      <c r="A123" s="29">
        <f>$G121</f>
        <v>0</v>
      </c>
      <c r="B123" s="31"/>
      <c r="C123" s="22" t="s">
        <v>162</v>
      </c>
      <c r="D123" s="22"/>
      <c r="E123" s="22"/>
      <c r="F123" s="22"/>
      <c r="G123" s="22"/>
      <c r="H123" s="22"/>
      <c r="I123" s="24"/>
    </row>
    <row r="124" spans="1:10" ht="15.75" thickBot="1" x14ac:dyDescent="0.3">
      <c r="A124" s="32">
        <f>A123*19/100</f>
        <v>0</v>
      </c>
      <c r="B124" s="33"/>
      <c r="C124" s="34" t="s">
        <v>181</v>
      </c>
      <c r="D124" s="34"/>
      <c r="E124" s="34"/>
      <c r="F124" s="22"/>
      <c r="G124" s="22"/>
      <c r="H124" s="22"/>
      <c r="I124" s="24"/>
    </row>
    <row r="125" spans="1:10" x14ac:dyDescent="0.25">
      <c r="A125" s="35">
        <f>A123+A124</f>
        <v>0</v>
      </c>
      <c r="B125" s="35"/>
      <c r="C125" s="36"/>
      <c r="D125" s="36"/>
      <c r="E125" s="22"/>
      <c r="F125" s="22"/>
      <c r="G125" s="77" t="s">
        <v>175</v>
      </c>
      <c r="H125" s="78"/>
      <c r="I125" s="37" t="s">
        <v>163</v>
      </c>
    </row>
    <row r="126" spans="1:10" x14ac:dyDescent="0.25">
      <c r="A126" s="38">
        <v>75</v>
      </c>
      <c r="B126" s="34"/>
      <c r="C126" s="34" t="s">
        <v>176</v>
      </c>
      <c r="D126" s="34"/>
      <c r="E126" s="34"/>
      <c r="F126" s="22"/>
      <c r="G126" s="79" t="s">
        <v>174</v>
      </c>
      <c r="H126" s="80"/>
      <c r="I126" s="39" t="str">
        <f>$J117&amp;". Rate ausgezahlt"</f>
        <v>9. Rate ausgezahlt</v>
      </c>
    </row>
    <row r="127" spans="1:10" x14ac:dyDescent="0.25">
      <c r="A127" s="40">
        <f>IF($A125=0,0,$A126*$A125/100)</f>
        <v>0</v>
      </c>
      <c r="B127" s="40"/>
      <c r="C127" s="81" t="s">
        <v>163</v>
      </c>
      <c r="D127" s="81"/>
      <c r="E127" s="81"/>
      <c r="F127" s="35"/>
      <c r="G127" s="82">
        <f>$A127</f>
        <v>0</v>
      </c>
      <c r="H127" s="83"/>
      <c r="I127" s="45">
        <f>IF($J117&lt;$N$5,$I121,0)</f>
        <v>0</v>
      </c>
    </row>
    <row r="128" spans="1:10" ht="15.75" thickBot="1" x14ac:dyDescent="0.3">
      <c r="A128" s="42"/>
      <c r="B128" s="42"/>
      <c r="C128" s="42"/>
      <c r="D128" s="42"/>
      <c r="E128" s="42"/>
      <c r="F128" s="42"/>
      <c r="G128" s="41"/>
      <c r="H128" s="42"/>
      <c r="I128" s="43"/>
    </row>
    <row r="129" spans="1:10" x14ac:dyDescent="0.25">
      <c r="A129" s="20" t="str">
        <f>$J129&amp;". Monat"</f>
        <v>10. Monat</v>
      </c>
      <c r="B129" s="20"/>
      <c r="C129" s="20"/>
      <c r="D129" s="20"/>
      <c r="E129" s="20"/>
      <c r="F129" s="20"/>
      <c r="G129" s="20"/>
      <c r="H129" s="20"/>
      <c r="I129" s="21"/>
      <c r="J129">
        <v>10</v>
      </c>
    </row>
    <row r="130" spans="1:10" x14ac:dyDescent="0.25">
      <c r="A130" s="22"/>
      <c r="B130" s="22"/>
      <c r="C130" s="23" t="s">
        <v>172</v>
      </c>
      <c r="D130" s="9"/>
      <c r="E130" s="65">
        <f>(DATE(YEAR(E118),MONTH(E118)+1,1))</f>
        <v>275</v>
      </c>
      <c r="F130" s="12" t="s">
        <v>5</v>
      </c>
      <c r="G130" s="64">
        <f>EOMONTH($E130,0)</f>
        <v>305</v>
      </c>
      <c r="H130" s="22"/>
      <c r="I130" s="24"/>
    </row>
    <row r="131" spans="1:10" x14ac:dyDescent="0.25">
      <c r="A131" s="22"/>
      <c r="B131" s="22"/>
      <c r="C131" s="22"/>
      <c r="D131" s="22"/>
      <c r="E131" s="22"/>
      <c r="F131" s="22"/>
      <c r="G131" s="22"/>
      <c r="H131" s="22"/>
      <c r="I131" s="24"/>
    </row>
    <row r="132" spans="1:10" ht="45" x14ac:dyDescent="0.25">
      <c r="A132" s="25" t="s">
        <v>178</v>
      </c>
      <c r="B132" s="26" t="s">
        <v>165</v>
      </c>
      <c r="C132" s="25" t="s">
        <v>167</v>
      </c>
      <c r="D132" s="26" t="s">
        <v>166</v>
      </c>
      <c r="E132" s="25" t="s">
        <v>170</v>
      </c>
      <c r="F132" s="25" t="s">
        <v>168</v>
      </c>
      <c r="G132" s="26" t="s">
        <v>160</v>
      </c>
      <c r="H132" s="27"/>
      <c r="I132" s="28" t="s">
        <v>161</v>
      </c>
    </row>
    <row r="133" spans="1:10" ht="15.75" thickBot="1" x14ac:dyDescent="0.3">
      <c r="A133" s="8"/>
      <c r="B133" s="29"/>
      <c r="C133" s="12">
        <v>30</v>
      </c>
      <c r="D133" s="9"/>
      <c r="E133" s="12">
        <v>30</v>
      </c>
      <c r="F133" s="9"/>
      <c r="G133" s="30">
        <f>$A133</f>
        <v>0</v>
      </c>
      <c r="H133" s="29"/>
      <c r="I133" s="44">
        <f>IF($P$9=0,0,IF($N$5&gt;=10,$P$9,0))</f>
        <v>0</v>
      </c>
    </row>
    <row r="134" spans="1:10" x14ac:dyDescent="0.25">
      <c r="A134" s="22"/>
      <c r="B134" s="22"/>
      <c r="C134" s="22"/>
      <c r="D134" s="22"/>
      <c r="E134" s="22"/>
      <c r="F134" s="22"/>
      <c r="G134" s="22"/>
      <c r="H134" s="22"/>
      <c r="I134" s="24"/>
    </row>
    <row r="135" spans="1:10" x14ac:dyDescent="0.25">
      <c r="A135" s="29">
        <f>$G133</f>
        <v>0</v>
      </c>
      <c r="B135" s="31"/>
      <c r="C135" s="22" t="s">
        <v>162</v>
      </c>
      <c r="D135" s="22"/>
      <c r="E135" s="22"/>
      <c r="F135" s="22"/>
      <c r="G135" s="22"/>
      <c r="H135" s="22"/>
      <c r="I135" s="24"/>
    </row>
    <row r="136" spans="1:10" ht="15.75" thickBot="1" x14ac:dyDescent="0.3">
      <c r="A136" s="32">
        <f>A135*19/100</f>
        <v>0</v>
      </c>
      <c r="B136" s="33"/>
      <c r="C136" s="34" t="s">
        <v>181</v>
      </c>
      <c r="D136" s="34"/>
      <c r="E136" s="34"/>
      <c r="F136" s="22"/>
      <c r="G136" s="22"/>
      <c r="H136" s="22"/>
      <c r="I136" s="24"/>
    </row>
    <row r="137" spans="1:10" x14ac:dyDescent="0.25">
      <c r="A137" s="35">
        <f>A135+A136</f>
        <v>0</v>
      </c>
      <c r="B137" s="35"/>
      <c r="C137" s="36"/>
      <c r="D137" s="36"/>
      <c r="E137" s="22"/>
      <c r="F137" s="22"/>
      <c r="G137" s="77" t="s">
        <v>175</v>
      </c>
      <c r="H137" s="78"/>
      <c r="I137" s="37" t="s">
        <v>163</v>
      </c>
    </row>
    <row r="138" spans="1:10" x14ac:dyDescent="0.25">
      <c r="A138" s="38">
        <v>75</v>
      </c>
      <c r="B138" s="34"/>
      <c r="C138" s="34" t="s">
        <v>176</v>
      </c>
      <c r="D138" s="34"/>
      <c r="E138" s="34"/>
      <c r="F138" s="22"/>
      <c r="G138" s="79" t="s">
        <v>174</v>
      </c>
      <c r="H138" s="80"/>
      <c r="I138" s="39" t="str">
        <f>$J129&amp;". Rate ausgezahlt"</f>
        <v>10. Rate ausgezahlt</v>
      </c>
    </row>
    <row r="139" spans="1:10" x14ac:dyDescent="0.25">
      <c r="A139" s="40">
        <f>IF($A137=0,0,$A138*$A137/100)</f>
        <v>0</v>
      </c>
      <c r="B139" s="40"/>
      <c r="C139" s="81" t="s">
        <v>163</v>
      </c>
      <c r="D139" s="81"/>
      <c r="E139" s="81"/>
      <c r="F139" s="35"/>
      <c r="G139" s="82">
        <f>$A139</f>
        <v>0</v>
      </c>
      <c r="H139" s="83"/>
      <c r="I139" s="45">
        <f>IF($J129&lt;$N$5,$I133,0)</f>
        <v>0</v>
      </c>
    </row>
    <row r="140" spans="1:10" ht="15.75" thickBot="1" x14ac:dyDescent="0.3">
      <c r="A140" s="42"/>
      <c r="B140" s="42"/>
      <c r="C140" s="42"/>
      <c r="D140" s="42"/>
      <c r="E140" s="42"/>
      <c r="F140" s="42"/>
      <c r="G140" s="41"/>
      <c r="H140" s="42"/>
      <c r="I140" s="43"/>
    </row>
    <row r="141" spans="1:10" x14ac:dyDescent="0.25">
      <c r="A141" s="20" t="str">
        <f>$J141&amp;". Monat"</f>
        <v>11. Monat</v>
      </c>
      <c r="B141" s="20"/>
      <c r="C141" s="20"/>
      <c r="D141" s="20"/>
      <c r="E141" s="20"/>
      <c r="F141" s="20"/>
      <c r="G141" s="20"/>
      <c r="H141" s="20"/>
      <c r="I141" s="21"/>
      <c r="J141">
        <v>11</v>
      </c>
    </row>
    <row r="142" spans="1:10" x14ac:dyDescent="0.25">
      <c r="A142" s="22"/>
      <c r="B142" s="22"/>
      <c r="C142" s="23" t="s">
        <v>172</v>
      </c>
      <c r="D142" s="9"/>
      <c r="E142" s="65">
        <f>(DATE(YEAR(E130),MONTH(E130)+1,1))</f>
        <v>306</v>
      </c>
      <c r="F142" s="12" t="s">
        <v>5</v>
      </c>
      <c r="G142" s="64">
        <f>EOMONTH($E142,0)</f>
        <v>335</v>
      </c>
      <c r="H142" s="22"/>
      <c r="I142" s="24"/>
    </row>
    <row r="143" spans="1:10" x14ac:dyDescent="0.25">
      <c r="A143" s="22"/>
      <c r="B143" s="22"/>
      <c r="C143" s="22"/>
      <c r="D143" s="22"/>
      <c r="E143" s="22"/>
      <c r="F143" s="22"/>
      <c r="G143" s="22"/>
      <c r="H143" s="22"/>
      <c r="I143" s="24"/>
    </row>
    <row r="144" spans="1:10" ht="45" x14ac:dyDescent="0.25">
      <c r="A144" s="25" t="s">
        <v>178</v>
      </c>
      <c r="B144" s="26" t="s">
        <v>165</v>
      </c>
      <c r="C144" s="25" t="s">
        <v>167</v>
      </c>
      <c r="D144" s="26" t="s">
        <v>166</v>
      </c>
      <c r="E144" s="25" t="s">
        <v>170</v>
      </c>
      <c r="F144" s="25" t="s">
        <v>168</v>
      </c>
      <c r="G144" s="26" t="s">
        <v>160</v>
      </c>
      <c r="H144" s="27"/>
      <c r="I144" s="28" t="s">
        <v>161</v>
      </c>
    </row>
    <row r="145" spans="1:10" ht="15.75" thickBot="1" x14ac:dyDescent="0.3">
      <c r="A145" s="8"/>
      <c r="B145" s="29"/>
      <c r="C145" s="12">
        <v>30</v>
      </c>
      <c r="D145" s="9"/>
      <c r="E145" s="12">
        <v>30</v>
      </c>
      <c r="F145" s="9"/>
      <c r="G145" s="30">
        <f>$A145</f>
        <v>0</v>
      </c>
      <c r="H145" s="29"/>
      <c r="I145" s="44">
        <f>IF($P$9=0,0,IF($N$5&gt;=11,$P$9,0))</f>
        <v>0</v>
      </c>
    </row>
    <row r="146" spans="1:10" x14ac:dyDescent="0.25">
      <c r="A146" s="22"/>
      <c r="B146" s="22"/>
      <c r="C146" s="22"/>
      <c r="D146" s="22"/>
      <c r="E146" s="22"/>
      <c r="F146" s="22"/>
      <c r="G146" s="22"/>
      <c r="H146" s="22"/>
      <c r="I146" s="24"/>
    </row>
    <row r="147" spans="1:10" x14ac:dyDescent="0.25">
      <c r="A147" s="29">
        <f>$G145</f>
        <v>0</v>
      </c>
      <c r="B147" s="31"/>
      <c r="C147" s="22" t="s">
        <v>162</v>
      </c>
      <c r="D147" s="22"/>
      <c r="E147" s="22"/>
      <c r="F147" s="22"/>
      <c r="G147" s="22"/>
      <c r="H147" s="22"/>
      <c r="I147" s="24"/>
    </row>
    <row r="148" spans="1:10" ht="15.75" thickBot="1" x14ac:dyDescent="0.3">
      <c r="A148" s="32">
        <f>A147*19/100</f>
        <v>0</v>
      </c>
      <c r="B148" s="33"/>
      <c r="C148" s="34" t="s">
        <v>181</v>
      </c>
      <c r="D148" s="34"/>
      <c r="E148" s="34"/>
      <c r="F148" s="22"/>
      <c r="G148" s="22"/>
      <c r="H148" s="22"/>
      <c r="I148" s="24"/>
    </row>
    <row r="149" spans="1:10" x14ac:dyDescent="0.25">
      <c r="A149" s="35">
        <f>A147+A148</f>
        <v>0</v>
      </c>
      <c r="B149" s="35"/>
      <c r="C149" s="36"/>
      <c r="D149" s="36"/>
      <c r="E149" s="22"/>
      <c r="F149" s="22"/>
      <c r="G149" s="77" t="s">
        <v>175</v>
      </c>
      <c r="H149" s="78"/>
      <c r="I149" s="37" t="s">
        <v>163</v>
      </c>
    </row>
    <row r="150" spans="1:10" x14ac:dyDescent="0.25">
      <c r="A150" s="38">
        <v>75</v>
      </c>
      <c r="B150" s="34"/>
      <c r="C150" s="34" t="s">
        <v>176</v>
      </c>
      <c r="D150" s="34"/>
      <c r="E150" s="34"/>
      <c r="F150" s="22"/>
      <c r="G150" s="79" t="s">
        <v>174</v>
      </c>
      <c r="H150" s="80"/>
      <c r="I150" s="39" t="str">
        <f>$J141&amp;". Rate ausgezahlt"</f>
        <v>11. Rate ausgezahlt</v>
      </c>
    </row>
    <row r="151" spans="1:10" x14ac:dyDescent="0.25">
      <c r="A151" s="40">
        <f>IF($A149=0,0,$A150*$A149/100)</f>
        <v>0</v>
      </c>
      <c r="B151" s="40"/>
      <c r="C151" s="81" t="s">
        <v>163</v>
      </c>
      <c r="D151" s="81"/>
      <c r="E151" s="81"/>
      <c r="F151" s="35"/>
      <c r="G151" s="82">
        <f>$A151</f>
        <v>0</v>
      </c>
      <c r="H151" s="83"/>
      <c r="I151" s="45">
        <f>IF($J141&lt;$N$5,$I145,0)</f>
        <v>0</v>
      </c>
    </row>
    <row r="152" spans="1:10" ht="15.75" thickBot="1" x14ac:dyDescent="0.3">
      <c r="A152" s="42"/>
      <c r="B152" s="42"/>
      <c r="C152" s="42"/>
      <c r="D152" s="42"/>
      <c r="E152" s="42"/>
      <c r="F152" s="42"/>
      <c r="G152" s="41"/>
      <c r="H152" s="42"/>
      <c r="I152" s="43"/>
    </row>
    <row r="153" spans="1:10" x14ac:dyDescent="0.25">
      <c r="A153" s="20" t="str">
        <f>$J153&amp;". Monat"</f>
        <v>12. Monat</v>
      </c>
      <c r="B153" s="20"/>
      <c r="C153" s="20"/>
      <c r="D153" s="20"/>
      <c r="E153" s="20"/>
      <c r="F153" s="20"/>
      <c r="G153" s="20"/>
      <c r="H153" s="20"/>
      <c r="I153" s="21"/>
      <c r="J153">
        <v>12</v>
      </c>
    </row>
    <row r="154" spans="1:10" x14ac:dyDescent="0.25">
      <c r="A154" s="22"/>
      <c r="B154" s="22"/>
      <c r="C154" s="23" t="s">
        <v>172</v>
      </c>
      <c r="D154" s="9"/>
      <c r="E154" s="65">
        <f>(DATE(YEAR(E142),MONTH(E142)+1,1))</f>
        <v>336</v>
      </c>
      <c r="F154" s="12" t="s">
        <v>5</v>
      </c>
      <c r="G154" s="64">
        <f>EOMONTH($E154,0)</f>
        <v>366</v>
      </c>
      <c r="H154" s="22"/>
      <c r="I154" s="24"/>
    </row>
    <row r="155" spans="1:10" x14ac:dyDescent="0.25">
      <c r="A155" s="22"/>
      <c r="B155" s="22"/>
      <c r="C155" s="22"/>
      <c r="D155" s="22"/>
      <c r="E155" s="22"/>
      <c r="F155" s="22"/>
      <c r="G155" s="22"/>
      <c r="H155" s="22"/>
      <c r="I155" s="24"/>
    </row>
    <row r="156" spans="1:10" ht="45" x14ac:dyDescent="0.25">
      <c r="A156" s="25" t="s">
        <v>178</v>
      </c>
      <c r="B156" s="26" t="s">
        <v>165</v>
      </c>
      <c r="C156" s="25" t="s">
        <v>167</v>
      </c>
      <c r="D156" s="26" t="s">
        <v>166</v>
      </c>
      <c r="E156" s="25" t="s">
        <v>170</v>
      </c>
      <c r="F156" s="25" t="s">
        <v>168</v>
      </c>
      <c r="G156" s="26" t="s">
        <v>160</v>
      </c>
      <c r="H156" s="27"/>
      <c r="I156" s="28" t="s">
        <v>161</v>
      </c>
    </row>
    <row r="157" spans="1:10" ht="15.75" thickBot="1" x14ac:dyDescent="0.3">
      <c r="A157" s="8"/>
      <c r="B157" s="29"/>
      <c r="C157" s="12">
        <v>30</v>
      </c>
      <c r="D157" s="9"/>
      <c r="E157" s="12">
        <v>30</v>
      </c>
      <c r="F157" s="9"/>
      <c r="G157" s="30">
        <f>$A157</f>
        <v>0</v>
      </c>
      <c r="H157" s="29"/>
      <c r="I157" s="44">
        <f>IF($P$9=0,0,IF($N$5&gt;=12,$P$9,0))</f>
        <v>0</v>
      </c>
    </row>
    <row r="158" spans="1:10" x14ac:dyDescent="0.25">
      <c r="A158" s="22"/>
      <c r="B158" s="22"/>
      <c r="C158" s="22"/>
      <c r="D158" s="22"/>
      <c r="E158" s="22"/>
      <c r="F158" s="22"/>
      <c r="G158" s="22"/>
      <c r="H158" s="22"/>
      <c r="I158" s="24"/>
    </row>
    <row r="159" spans="1:10" x14ac:dyDescent="0.25">
      <c r="A159" s="29">
        <f>$G157</f>
        <v>0</v>
      </c>
      <c r="B159" s="31"/>
      <c r="C159" s="22" t="s">
        <v>162</v>
      </c>
      <c r="D159" s="22"/>
      <c r="E159" s="22"/>
      <c r="F159" s="22"/>
      <c r="G159" s="22"/>
      <c r="H159" s="22"/>
      <c r="I159" s="24"/>
    </row>
    <row r="160" spans="1:10" ht="15.75" thickBot="1" x14ac:dyDescent="0.3">
      <c r="A160" s="32">
        <f>A159*19/100</f>
        <v>0</v>
      </c>
      <c r="B160" s="33"/>
      <c r="C160" s="34" t="s">
        <v>181</v>
      </c>
      <c r="D160" s="34"/>
      <c r="E160" s="34"/>
      <c r="F160" s="22"/>
      <c r="G160" s="22"/>
      <c r="H160" s="22"/>
      <c r="I160" s="24"/>
    </row>
    <row r="161" spans="1:10" x14ac:dyDescent="0.25">
      <c r="A161" s="35">
        <f>A159+A160</f>
        <v>0</v>
      </c>
      <c r="B161" s="35"/>
      <c r="C161" s="36"/>
      <c r="D161" s="36"/>
      <c r="E161" s="22"/>
      <c r="F161" s="22"/>
      <c r="G161" s="77" t="s">
        <v>175</v>
      </c>
      <c r="H161" s="78"/>
      <c r="I161" s="37" t="s">
        <v>163</v>
      </c>
    </row>
    <row r="162" spans="1:10" x14ac:dyDescent="0.25">
      <c r="A162" s="38">
        <v>75</v>
      </c>
      <c r="B162" s="34"/>
      <c r="C162" s="34" t="s">
        <v>176</v>
      </c>
      <c r="D162" s="34"/>
      <c r="E162" s="34"/>
      <c r="F162" s="22"/>
      <c r="G162" s="79" t="s">
        <v>174</v>
      </c>
      <c r="H162" s="80"/>
      <c r="I162" s="39" t="str">
        <f>$J153&amp;". Rate ausgezahlt"</f>
        <v>12. Rate ausgezahlt</v>
      </c>
    </row>
    <row r="163" spans="1:10" x14ac:dyDescent="0.25">
      <c r="A163" s="40">
        <f>IF($A161=0,0,$A162*$A161/100)</f>
        <v>0</v>
      </c>
      <c r="B163" s="40"/>
      <c r="C163" s="81" t="s">
        <v>163</v>
      </c>
      <c r="D163" s="81"/>
      <c r="E163" s="81"/>
      <c r="F163" s="35"/>
      <c r="G163" s="82">
        <f>$A163</f>
        <v>0</v>
      </c>
      <c r="H163" s="83"/>
      <c r="I163" s="45">
        <f>IF($J153&lt;$N$5,$I157,0)</f>
        <v>0</v>
      </c>
    </row>
    <row r="164" spans="1:10" ht="15.75" thickBot="1" x14ac:dyDescent="0.3">
      <c r="A164" s="42"/>
      <c r="B164" s="42"/>
      <c r="C164" s="42"/>
      <c r="D164" s="42"/>
      <c r="E164" s="42"/>
      <c r="F164" s="42"/>
      <c r="G164" s="41"/>
      <c r="H164" s="42"/>
      <c r="I164" s="43"/>
    </row>
    <row r="165" spans="1:10" x14ac:dyDescent="0.25">
      <c r="A165" s="20" t="str">
        <f>$J165&amp;". Monat"</f>
        <v>13. Monat</v>
      </c>
      <c r="B165" s="20"/>
      <c r="C165" s="20"/>
      <c r="D165" s="20"/>
      <c r="E165" s="20"/>
      <c r="F165" s="20"/>
      <c r="G165" s="20"/>
      <c r="H165" s="20"/>
      <c r="I165" s="21"/>
      <c r="J165">
        <v>13</v>
      </c>
    </row>
    <row r="166" spans="1:10" x14ac:dyDescent="0.25">
      <c r="A166" s="22"/>
      <c r="B166" s="22"/>
      <c r="C166" s="23" t="s">
        <v>172</v>
      </c>
      <c r="D166" s="9"/>
      <c r="E166" s="65">
        <f>(DATE(YEAR(E154),MONTH(E154)+1,1))</f>
        <v>367</v>
      </c>
      <c r="F166" s="12" t="s">
        <v>5</v>
      </c>
      <c r="G166" s="64">
        <f>EOMONTH($E166,0)</f>
        <v>397</v>
      </c>
      <c r="H166" s="22"/>
      <c r="I166" s="24"/>
    </row>
    <row r="167" spans="1:10" x14ac:dyDescent="0.25">
      <c r="A167" s="22"/>
      <c r="B167" s="22"/>
      <c r="C167" s="22"/>
      <c r="D167" s="22"/>
      <c r="E167" s="22"/>
      <c r="F167" s="22"/>
      <c r="G167" s="22"/>
      <c r="H167" s="22"/>
      <c r="I167" s="24"/>
    </row>
    <row r="168" spans="1:10" ht="45" x14ac:dyDescent="0.25">
      <c r="A168" s="25" t="s">
        <v>178</v>
      </c>
      <c r="B168" s="26" t="s">
        <v>165</v>
      </c>
      <c r="C168" s="25" t="s">
        <v>167</v>
      </c>
      <c r="D168" s="26" t="s">
        <v>166</v>
      </c>
      <c r="E168" s="25" t="s">
        <v>170</v>
      </c>
      <c r="F168" s="25" t="s">
        <v>168</v>
      </c>
      <c r="G168" s="26" t="s">
        <v>160</v>
      </c>
      <c r="H168" s="27"/>
      <c r="I168" s="28" t="s">
        <v>161</v>
      </c>
    </row>
    <row r="169" spans="1:10" ht="15.75" thickBot="1" x14ac:dyDescent="0.3">
      <c r="A169" s="8"/>
      <c r="B169" s="29"/>
      <c r="C169" s="12">
        <v>30</v>
      </c>
      <c r="D169" s="9"/>
      <c r="E169" s="12">
        <v>30</v>
      </c>
      <c r="F169" s="9"/>
      <c r="G169" s="30">
        <f>$A169</f>
        <v>0</v>
      </c>
      <c r="H169" s="29"/>
      <c r="I169" s="44">
        <f>IF($P$10=0,0,IF($N$5&gt;=1,$P$10,0))</f>
        <v>0</v>
      </c>
    </row>
    <row r="170" spans="1:10" x14ac:dyDescent="0.25">
      <c r="A170" s="22"/>
      <c r="B170" s="22"/>
      <c r="C170" s="22"/>
      <c r="D170" s="22"/>
      <c r="E170" s="22"/>
      <c r="F170" s="22"/>
      <c r="G170" s="22"/>
      <c r="H170" s="22"/>
      <c r="I170" s="24"/>
    </row>
    <row r="171" spans="1:10" x14ac:dyDescent="0.25">
      <c r="A171" s="29">
        <f>$G169</f>
        <v>0</v>
      </c>
      <c r="B171" s="31"/>
      <c r="C171" s="22" t="s">
        <v>162</v>
      </c>
      <c r="D171" s="22"/>
      <c r="E171" s="22"/>
      <c r="F171" s="22"/>
      <c r="G171" s="22"/>
      <c r="H171" s="22"/>
      <c r="I171" s="24"/>
    </row>
    <row r="172" spans="1:10" ht="15.75" thickBot="1" x14ac:dyDescent="0.3">
      <c r="A172" s="32">
        <f>A171*19/100</f>
        <v>0</v>
      </c>
      <c r="B172" s="33"/>
      <c r="C172" s="34" t="s">
        <v>181</v>
      </c>
      <c r="D172" s="34"/>
      <c r="E172" s="34"/>
      <c r="F172" s="22"/>
      <c r="G172" s="22"/>
      <c r="H172" s="22"/>
      <c r="I172" s="24"/>
    </row>
    <row r="173" spans="1:10" x14ac:dyDescent="0.25">
      <c r="A173" s="35">
        <f>A171+A172</f>
        <v>0</v>
      </c>
      <c r="B173" s="35"/>
      <c r="C173" s="36"/>
      <c r="D173" s="36"/>
      <c r="E173" s="22"/>
      <c r="F173" s="22"/>
      <c r="G173" s="77" t="s">
        <v>175</v>
      </c>
      <c r="H173" s="78"/>
      <c r="I173" s="37" t="s">
        <v>163</v>
      </c>
    </row>
    <row r="174" spans="1:10" x14ac:dyDescent="0.25">
      <c r="A174" s="38">
        <v>50</v>
      </c>
      <c r="B174" s="34"/>
      <c r="C174" s="34" t="s">
        <v>176</v>
      </c>
      <c r="D174" s="34"/>
      <c r="E174" s="34"/>
      <c r="F174" s="22"/>
      <c r="G174" s="79" t="s">
        <v>174</v>
      </c>
      <c r="H174" s="80"/>
      <c r="I174" s="39" t="str">
        <f>$J165&amp;". Rate ausgezahlt"</f>
        <v>13. Rate ausgezahlt</v>
      </c>
    </row>
    <row r="175" spans="1:10" x14ac:dyDescent="0.25">
      <c r="A175" s="40">
        <f>IF($A173=0,0,$A174*$A173/100)</f>
        <v>0</v>
      </c>
      <c r="B175" s="40"/>
      <c r="C175" s="81" t="s">
        <v>163</v>
      </c>
      <c r="D175" s="81"/>
      <c r="E175" s="81"/>
      <c r="F175" s="35"/>
      <c r="G175" s="82">
        <f>$A175</f>
        <v>0</v>
      </c>
      <c r="H175" s="83"/>
      <c r="I175" s="45">
        <f>IF($J165&lt;$N$5,$I169,0)</f>
        <v>0</v>
      </c>
    </row>
    <row r="176" spans="1:10" ht="15.75" thickBot="1" x14ac:dyDescent="0.3">
      <c r="A176" s="42"/>
      <c r="B176" s="42"/>
      <c r="C176" s="42"/>
      <c r="D176" s="42"/>
      <c r="E176" s="42"/>
      <c r="F176" s="42"/>
      <c r="G176" s="41"/>
      <c r="H176" s="42"/>
      <c r="I176" s="43"/>
    </row>
    <row r="177" spans="1:10" x14ac:dyDescent="0.25">
      <c r="A177" s="20" t="str">
        <f>$J177&amp;". Monat"</f>
        <v>14. Monat</v>
      </c>
      <c r="B177" s="20"/>
      <c r="C177" s="20"/>
      <c r="D177" s="20"/>
      <c r="E177" s="20"/>
      <c r="F177" s="20"/>
      <c r="G177" s="20"/>
      <c r="H177" s="20"/>
      <c r="I177" s="21"/>
      <c r="J177">
        <v>14</v>
      </c>
    </row>
    <row r="178" spans="1:10" x14ac:dyDescent="0.25">
      <c r="A178" s="22"/>
      <c r="B178" s="22"/>
      <c r="C178" s="23" t="s">
        <v>172</v>
      </c>
      <c r="D178" s="9"/>
      <c r="E178" s="65">
        <f>(DATE(YEAR(E166),MONTH(E166)+1,1))</f>
        <v>398</v>
      </c>
      <c r="F178" s="12" t="s">
        <v>5</v>
      </c>
      <c r="G178" s="64">
        <f>EOMONTH($E178,0)</f>
        <v>425</v>
      </c>
      <c r="H178" s="22"/>
      <c r="I178" s="24"/>
    </row>
    <row r="179" spans="1:10" x14ac:dyDescent="0.25">
      <c r="A179" s="22"/>
      <c r="B179" s="22"/>
      <c r="C179" s="22"/>
      <c r="D179" s="22"/>
      <c r="E179" s="22"/>
      <c r="F179" s="22"/>
      <c r="G179" s="22"/>
      <c r="H179" s="22"/>
      <c r="I179" s="24"/>
    </row>
    <row r="180" spans="1:10" ht="45" x14ac:dyDescent="0.25">
      <c r="A180" s="25" t="s">
        <v>178</v>
      </c>
      <c r="B180" s="26" t="s">
        <v>165</v>
      </c>
      <c r="C180" s="25" t="s">
        <v>167</v>
      </c>
      <c r="D180" s="26" t="s">
        <v>166</v>
      </c>
      <c r="E180" s="25" t="s">
        <v>170</v>
      </c>
      <c r="F180" s="25" t="s">
        <v>168</v>
      </c>
      <c r="G180" s="26" t="s">
        <v>160</v>
      </c>
      <c r="H180" s="27"/>
      <c r="I180" s="28" t="s">
        <v>161</v>
      </c>
    </row>
    <row r="181" spans="1:10" ht="15.75" thickBot="1" x14ac:dyDescent="0.3">
      <c r="A181" s="8"/>
      <c r="B181" s="29"/>
      <c r="C181" s="12">
        <v>30</v>
      </c>
      <c r="D181" s="9"/>
      <c r="E181" s="12">
        <v>30</v>
      </c>
      <c r="F181" s="9"/>
      <c r="G181" s="30">
        <f>$A181</f>
        <v>0</v>
      </c>
      <c r="H181" s="29"/>
      <c r="I181" s="44">
        <f>IF($P$10=0,0,IF($N$5&gt;=14,$P$10,0))</f>
        <v>0</v>
      </c>
    </row>
    <row r="182" spans="1:10" x14ac:dyDescent="0.25">
      <c r="A182" s="22"/>
      <c r="B182" s="22"/>
      <c r="C182" s="22"/>
      <c r="D182" s="22"/>
      <c r="E182" s="22"/>
      <c r="F182" s="22"/>
      <c r="G182" s="22"/>
      <c r="H182" s="22"/>
      <c r="I182" s="24"/>
    </row>
    <row r="183" spans="1:10" x14ac:dyDescent="0.25">
      <c r="A183" s="29">
        <f>$G181</f>
        <v>0</v>
      </c>
      <c r="B183" s="31"/>
      <c r="C183" s="22" t="s">
        <v>162</v>
      </c>
      <c r="D183" s="22"/>
      <c r="E183" s="22"/>
      <c r="F183" s="22"/>
      <c r="G183" s="22"/>
      <c r="H183" s="22"/>
      <c r="I183" s="24"/>
    </row>
    <row r="184" spans="1:10" ht="15.75" thickBot="1" x14ac:dyDescent="0.3">
      <c r="A184" s="32">
        <f>A183*19/100</f>
        <v>0</v>
      </c>
      <c r="B184" s="33"/>
      <c r="C184" s="34" t="s">
        <v>181</v>
      </c>
      <c r="D184" s="34"/>
      <c r="E184" s="34"/>
      <c r="F184" s="22"/>
      <c r="G184" s="22"/>
      <c r="H184" s="22"/>
      <c r="I184" s="24"/>
    </row>
    <row r="185" spans="1:10" x14ac:dyDescent="0.25">
      <c r="A185" s="35">
        <f>A183+A184</f>
        <v>0</v>
      </c>
      <c r="B185" s="35"/>
      <c r="C185" s="36"/>
      <c r="D185" s="36"/>
      <c r="E185" s="22"/>
      <c r="F185" s="22"/>
      <c r="G185" s="77" t="s">
        <v>175</v>
      </c>
      <c r="H185" s="78"/>
      <c r="I185" s="37" t="s">
        <v>163</v>
      </c>
    </row>
    <row r="186" spans="1:10" x14ac:dyDescent="0.25">
      <c r="A186" s="38">
        <v>50</v>
      </c>
      <c r="B186" s="34"/>
      <c r="C186" s="34" t="s">
        <v>176</v>
      </c>
      <c r="D186" s="34"/>
      <c r="E186" s="34"/>
      <c r="F186" s="22"/>
      <c r="G186" s="79" t="s">
        <v>174</v>
      </c>
      <c r="H186" s="80"/>
      <c r="I186" s="39" t="str">
        <f>$J177&amp;". Rate ausgezahlt"</f>
        <v>14. Rate ausgezahlt</v>
      </c>
    </row>
    <row r="187" spans="1:10" x14ac:dyDescent="0.25">
      <c r="A187" s="40">
        <f>IF($A185=0,0,$A186*$A185/100)</f>
        <v>0</v>
      </c>
      <c r="B187" s="40"/>
      <c r="C187" s="81" t="s">
        <v>163</v>
      </c>
      <c r="D187" s="81"/>
      <c r="E187" s="81"/>
      <c r="F187" s="35"/>
      <c r="G187" s="82">
        <f>$A187</f>
        <v>0</v>
      </c>
      <c r="H187" s="83"/>
      <c r="I187" s="45">
        <f>IF($J177&lt;$N$5,$I181,0)</f>
        <v>0</v>
      </c>
    </row>
    <row r="188" spans="1:10" ht="15.75" thickBot="1" x14ac:dyDescent="0.3">
      <c r="A188" s="42"/>
      <c r="B188" s="42"/>
      <c r="C188" s="42"/>
      <c r="D188" s="42"/>
      <c r="E188" s="42"/>
      <c r="F188" s="42"/>
      <c r="G188" s="41"/>
      <c r="H188" s="42"/>
      <c r="I188" s="43"/>
    </row>
    <row r="189" spans="1:10" x14ac:dyDescent="0.25">
      <c r="A189" s="20" t="str">
        <f>$J189&amp;". Monat"</f>
        <v>15. Monat</v>
      </c>
      <c r="B189" s="20"/>
      <c r="C189" s="20"/>
      <c r="D189" s="20"/>
      <c r="E189" s="20"/>
      <c r="F189" s="20"/>
      <c r="G189" s="20"/>
      <c r="H189" s="20"/>
      <c r="I189" s="21"/>
      <c r="J189">
        <v>15</v>
      </c>
    </row>
    <row r="190" spans="1:10" x14ac:dyDescent="0.25">
      <c r="A190" s="22"/>
      <c r="B190" s="22"/>
      <c r="C190" s="23" t="s">
        <v>172</v>
      </c>
      <c r="D190" s="9"/>
      <c r="E190" s="65">
        <f>(DATE(YEAR(E178),MONTH(E178)+1,1))</f>
        <v>426</v>
      </c>
      <c r="F190" s="12" t="s">
        <v>5</v>
      </c>
      <c r="G190" s="64">
        <f>EOMONTH($E190,0)</f>
        <v>456</v>
      </c>
      <c r="H190" s="22"/>
      <c r="I190" s="24"/>
    </row>
    <row r="191" spans="1:10" x14ac:dyDescent="0.25">
      <c r="A191" s="22"/>
      <c r="B191" s="22"/>
      <c r="C191" s="22"/>
      <c r="D191" s="22"/>
      <c r="E191" s="22"/>
      <c r="F191" s="22"/>
      <c r="G191" s="22"/>
      <c r="H191" s="22"/>
      <c r="I191" s="24"/>
    </row>
    <row r="192" spans="1:10" ht="45" x14ac:dyDescent="0.25">
      <c r="A192" s="25" t="s">
        <v>178</v>
      </c>
      <c r="B192" s="26" t="s">
        <v>165</v>
      </c>
      <c r="C192" s="25" t="s">
        <v>167</v>
      </c>
      <c r="D192" s="26" t="s">
        <v>166</v>
      </c>
      <c r="E192" s="25" t="s">
        <v>170</v>
      </c>
      <c r="F192" s="25" t="s">
        <v>168</v>
      </c>
      <c r="G192" s="26" t="s">
        <v>160</v>
      </c>
      <c r="H192" s="27"/>
      <c r="I192" s="28" t="s">
        <v>161</v>
      </c>
    </row>
    <row r="193" spans="1:10" ht="15.75" thickBot="1" x14ac:dyDescent="0.3">
      <c r="A193" s="8"/>
      <c r="B193" s="29"/>
      <c r="C193" s="12">
        <v>30</v>
      </c>
      <c r="D193" s="9"/>
      <c r="E193" s="12">
        <v>30</v>
      </c>
      <c r="F193" s="9"/>
      <c r="G193" s="30">
        <f>$A193</f>
        <v>0</v>
      </c>
      <c r="H193" s="29"/>
      <c r="I193" s="44">
        <f>IF($P$10=0,0,IF($N$5&gt;=15,$P$10,0))</f>
        <v>0</v>
      </c>
    </row>
    <row r="194" spans="1:10" x14ac:dyDescent="0.25">
      <c r="A194" s="22"/>
      <c r="B194" s="22"/>
      <c r="C194" s="22"/>
      <c r="D194" s="22"/>
      <c r="E194" s="22"/>
      <c r="F194" s="22"/>
      <c r="G194" s="22"/>
      <c r="H194" s="22"/>
      <c r="I194" s="24"/>
    </row>
    <row r="195" spans="1:10" x14ac:dyDescent="0.25">
      <c r="A195" s="29">
        <f>$G193</f>
        <v>0</v>
      </c>
      <c r="B195" s="31"/>
      <c r="C195" s="22" t="s">
        <v>162</v>
      </c>
      <c r="D195" s="22"/>
      <c r="E195" s="22"/>
      <c r="F195" s="22"/>
      <c r="G195" s="22"/>
      <c r="H195" s="22"/>
      <c r="I195" s="24"/>
    </row>
    <row r="196" spans="1:10" ht="15.75" thickBot="1" x14ac:dyDescent="0.3">
      <c r="A196" s="32">
        <f>A195*19/100</f>
        <v>0</v>
      </c>
      <c r="B196" s="33"/>
      <c r="C196" s="34" t="s">
        <v>181</v>
      </c>
      <c r="D196" s="34"/>
      <c r="E196" s="34"/>
      <c r="F196" s="22"/>
      <c r="G196" s="22"/>
      <c r="H196" s="22"/>
      <c r="I196" s="24"/>
    </row>
    <row r="197" spans="1:10" x14ac:dyDescent="0.25">
      <c r="A197" s="35">
        <f>A195+A196</f>
        <v>0</v>
      </c>
      <c r="B197" s="35"/>
      <c r="C197" s="36"/>
      <c r="D197" s="36"/>
      <c r="E197" s="22"/>
      <c r="F197" s="22"/>
      <c r="G197" s="77" t="s">
        <v>175</v>
      </c>
      <c r="H197" s="78"/>
      <c r="I197" s="37" t="s">
        <v>163</v>
      </c>
    </row>
    <row r="198" spans="1:10" x14ac:dyDescent="0.25">
      <c r="A198" s="38">
        <v>50</v>
      </c>
      <c r="B198" s="34"/>
      <c r="C198" s="34" t="s">
        <v>176</v>
      </c>
      <c r="D198" s="34"/>
      <c r="E198" s="34"/>
      <c r="F198" s="22"/>
      <c r="G198" s="79" t="s">
        <v>174</v>
      </c>
      <c r="H198" s="80"/>
      <c r="I198" s="39" t="str">
        <f>$J189&amp;". Rate ausgezahlt"</f>
        <v>15. Rate ausgezahlt</v>
      </c>
    </row>
    <row r="199" spans="1:10" x14ac:dyDescent="0.25">
      <c r="A199" s="40">
        <f>IF($A197=0,0,$A198*$A197/100)</f>
        <v>0</v>
      </c>
      <c r="B199" s="40"/>
      <c r="C199" s="81" t="s">
        <v>163</v>
      </c>
      <c r="D199" s="81"/>
      <c r="E199" s="81"/>
      <c r="F199" s="35"/>
      <c r="G199" s="82">
        <f>$A199</f>
        <v>0</v>
      </c>
      <c r="H199" s="83"/>
      <c r="I199" s="45">
        <f>IF($J189&lt;$N$5,$I193,0)</f>
        <v>0</v>
      </c>
    </row>
    <row r="200" spans="1:10" ht="15.75" thickBot="1" x14ac:dyDescent="0.3">
      <c r="A200" s="42"/>
      <c r="B200" s="42"/>
      <c r="C200" s="42"/>
      <c r="D200" s="42"/>
      <c r="E200" s="42"/>
      <c r="F200" s="42"/>
      <c r="G200" s="41"/>
      <c r="H200" s="42"/>
      <c r="I200" s="43"/>
    </row>
    <row r="201" spans="1:10" x14ac:dyDescent="0.25">
      <c r="A201" s="20" t="str">
        <f>$J201&amp;". Monat"</f>
        <v>16. Monat</v>
      </c>
      <c r="B201" s="20"/>
      <c r="C201" s="20"/>
      <c r="D201" s="20"/>
      <c r="E201" s="20"/>
      <c r="F201" s="20"/>
      <c r="G201" s="20"/>
      <c r="H201" s="20"/>
      <c r="I201" s="21"/>
      <c r="J201">
        <v>16</v>
      </c>
    </row>
    <row r="202" spans="1:10" x14ac:dyDescent="0.25">
      <c r="A202" s="22"/>
      <c r="B202" s="22"/>
      <c r="C202" s="23" t="s">
        <v>172</v>
      </c>
      <c r="D202" s="9"/>
      <c r="E202" s="65">
        <f>(DATE(YEAR(E190),MONTH(E190)+1,1))</f>
        <v>457</v>
      </c>
      <c r="F202" s="12" t="s">
        <v>5</v>
      </c>
      <c r="G202" s="64">
        <f>EOMONTH($E202,0)</f>
        <v>486</v>
      </c>
      <c r="H202" s="22"/>
      <c r="I202" s="24"/>
    </row>
    <row r="203" spans="1:10" x14ac:dyDescent="0.25">
      <c r="A203" s="22"/>
      <c r="B203" s="22"/>
      <c r="C203" s="22"/>
      <c r="D203" s="22"/>
      <c r="E203" s="22"/>
      <c r="F203" s="22"/>
      <c r="G203" s="22"/>
      <c r="H203" s="22"/>
      <c r="I203" s="24"/>
    </row>
    <row r="204" spans="1:10" ht="45" x14ac:dyDescent="0.25">
      <c r="A204" s="25" t="s">
        <v>178</v>
      </c>
      <c r="B204" s="26" t="s">
        <v>165</v>
      </c>
      <c r="C204" s="25" t="s">
        <v>167</v>
      </c>
      <c r="D204" s="26" t="s">
        <v>166</v>
      </c>
      <c r="E204" s="25" t="s">
        <v>170</v>
      </c>
      <c r="F204" s="25" t="s">
        <v>168</v>
      </c>
      <c r="G204" s="26" t="s">
        <v>160</v>
      </c>
      <c r="H204" s="27"/>
      <c r="I204" s="28" t="s">
        <v>161</v>
      </c>
    </row>
    <row r="205" spans="1:10" ht="15.75" thickBot="1" x14ac:dyDescent="0.3">
      <c r="A205" s="8"/>
      <c r="B205" s="29"/>
      <c r="C205" s="12">
        <v>30</v>
      </c>
      <c r="D205" s="9"/>
      <c r="E205" s="12">
        <v>30</v>
      </c>
      <c r="F205" s="9"/>
      <c r="G205" s="30">
        <f>$A205</f>
        <v>0</v>
      </c>
      <c r="H205" s="29"/>
      <c r="I205" s="44">
        <f>IF($P$10=0,0,IF($N$5&gt;=16,$P$10,0))</f>
        <v>0</v>
      </c>
    </row>
    <row r="206" spans="1:10" x14ac:dyDescent="0.25">
      <c r="A206" s="22"/>
      <c r="B206" s="22"/>
      <c r="C206" s="22"/>
      <c r="D206" s="22"/>
      <c r="E206" s="22"/>
      <c r="F206" s="22"/>
      <c r="G206" s="22"/>
      <c r="H206" s="22"/>
      <c r="I206" s="24"/>
    </row>
    <row r="207" spans="1:10" x14ac:dyDescent="0.25">
      <c r="A207" s="29">
        <f>$G205</f>
        <v>0</v>
      </c>
      <c r="B207" s="31"/>
      <c r="C207" s="22" t="s">
        <v>162</v>
      </c>
      <c r="D207" s="22"/>
      <c r="E207" s="22"/>
      <c r="F207" s="22"/>
      <c r="G207" s="22"/>
      <c r="H207" s="22"/>
      <c r="I207" s="24"/>
    </row>
    <row r="208" spans="1:10" ht="15.75" thickBot="1" x14ac:dyDescent="0.3">
      <c r="A208" s="32">
        <f>A207*19/100</f>
        <v>0</v>
      </c>
      <c r="B208" s="33"/>
      <c r="C208" s="34" t="s">
        <v>181</v>
      </c>
      <c r="D208" s="34"/>
      <c r="E208" s="34"/>
      <c r="F208" s="22"/>
      <c r="G208" s="22"/>
      <c r="H208" s="22"/>
      <c r="I208" s="24"/>
    </row>
    <row r="209" spans="1:10" x14ac:dyDescent="0.25">
      <c r="A209" s="35">
        <f>A207+A208</f>
        <v>0</v>
      </c>
      <c r="B209" s="35"/>
      <c r="C209" s="36"/>
      <c r="D209" s="36"/>
      <c r="E209" s="22"/>
      <c r="F209" s="22"/>
      <c r="G209" s="77" t="s">
        <v>175</v>
      </c>
      <c r="H209" s="78"/>
      <c r="I209" s="37" t="s">
        <v>163</v>
      </c>
    </row>
    <row r="210" spans="1:10" x14ac:dyDescent="0.25">
      <c r="A210" s="38">
        <v>50</v>
      </c>
      <c r="B210" s="34"/>
      <c r="C210" s="34" t="s">
        <v>176</v>
      </c>
      <c r="D210" s="34"/>
      <c r="E210" s="34"/>
      <c r="F210" s="22"/>
      <c r="G210" s="79" t="s">
        <v>174</v>
      </c>
      <c r="H210" s="80"/>
      <c r="I210" s="39" t="str">
        <f>$J201&amp;". Rate ausgezahlt"</f>
        <v>16. Rate ausgezahlt</v>
      </c>
    </row>
    <row r="211" spans="1:10" x14ac:dyDescent="0.25">
      <c r="A211" s="40">
        <f>IF($A209=0,0,$A210*$A209/100)</f>
        <v>0</v>
      </c>
      <c r="B211" s="40"/>
      <c r="C211" s="81" t="s">
        <v>163</v>
      </c>
      <c r="D211" s="81"/>
      <c r="E211" s="81"/>
      <c r="F211" s="35"/>
      <c r="G211" s="82">
        <f>$A211</f>
        <v>0</v>
      </c>
      <c r="H211" s="83"/>
      <c r="I211" s="45">
        <f>IF($J201&lt;$N$5,$I205,0)</f>
        <v>0</v>
      </c>
    </row>
    <row r="212" spans="1:10" ht="15.75" thickBot="1" x14ac:dyDescent="0.3">
      <c r="A212" s="42"/>
      <c r="B212" s="42"/>
      <c r="C212" s="42"/>
      <c r="D212" s="42"/>
      <c r="E212" s="42"/>
      <c r="F212" s="42"/>
      <c r="G212" s="41"/>
      <c r="H212" s="42"/>
      <c r="I212" s="43"/>
    </row>
    <row r="213" spans="1:10" x14ac:dyDescent="0.25">
      <c r="A213" s="20" t="str">
        <f>$J213&amp;". Monat"</f>
        <v>17. Monat</v>
      </c>
      <c r="B213" s="20"/>
      <c r="C213" s="20"/>
      <c r="D213" s="20"/>
      <c r="E213" s="20"/>
      <c r="F213" s="20"/>
      <c r="G213" s="20"/>
      <c r="H213" s="20"/>
      <c r="I213" s="21"/>
      <c r="J213">
        <v>17</v>
      </c>
    </row>
    <row r="214" spans="1:10" x14ac:dyDescent="0.25">
      <c r="A214" s="22"/>
      <c r="B214" s="22"/>
      <c r="C214" s="23" t="s">
        <v>172</v>
      </c>
      <c r="D214" s="9"/>
      <c r="E214" s="65">
        <f>(DATE(YEAR(E202),MONTH(E202)+1,1))</f>
        <v>487</v>
      </c>
      <c r="F214" s="12" t="s">
        <v>5</v>
      </c>
      <c r="G214" s="64">
        <f>EOMONTH($E214,0)</f>
        <v>517</v>
      </c>
      <c r="H214" s="22"/>
      <c r="I214" s="24"/>
    </row>
    <row r="215" spans="1:10" x14ac:dyDescent="0.25">
      <c r="A215" s="22"/>
      <c r="B215" s="22"/>
      <c r="C215" s="22"/>
      <c r="D215" s="22"/>
      <c r="E215" s="22"/>
      <c r="F215" s="22"/>
      <c r="G215" s="22"/>
      <c r="H215" s="22"/>
      <c r="I215" s="24"/>
    </row>
    <row r="216" spans="1:10" ht="45" x14ac:dyDescent="0.25">
      <c r="A216" s="25" t="s">
        <v>178</v>
      </c>
      <c r="B216" s="26" t="s">
        <v>165</v>
      </c>
      <c r="C216" s="25" t="s">
        <v>167</v>
      </c>
      <c r="D216" s="26" t="s">
        <v>166</v>
      </c>
      <c r="E216" s="25" t="s">
        <v>170</v>
      </c>
      <c r="F216" s="25" t="s">
        <v>168</v>
      </c>
      <c r="G216" s="26" t="s">
        <v>160</v>
      </c>
      <c r="H216" s="27"/>
      <c r="I216" s="28" t="s">
        <v>161</v>
      </c>
    </row>
    <row r="217" spans="1:10" ht="15.75" thickBot="1" x14ac:dyDescent="0.3">
      <c r="A217" s="8"/>
      <c r="B217" s="29"/>
      <c r="C217" s="12">
        <v>30</v>
      </c>
      <c r="D217" s="9"/>
      <c r="E217" s="12">
        <v>30</v>
      </c>
      <c r="F217" s="9"/>
      <c r="G217" s="30">
        <f>$A217</f>
        <v>0</v>
      </c>
      <c r="H217" s="29"/>
      <c r="I217" s="44">
        <f>IF($P$10=0,0,IF($N$5&gt;=17,$P$10,0))</f>
        <v>0</v>
      </c>
    </row>
    <row r="218" spans="1:10" x14ac:dyDescent="0.25">
      <c r="A218" s="22"/>
      <c r="B218" s="22"/>
      <c r="C218" s="22"/>
      <c r="D218" s="22"/>
      <c r="E218" s="22"/>
      <c r="F218" s="22"/>
      <c r="G218" s="22"/>
      <c r="H218" s="22"/>
      <c r="I218" s="24"/>
    </row>
    <row r="219" spans="1:10" x14ac:dyDescent="0.25">
      <c r="A219" s="29">
        <f>$G217</f>
        <v>0</v>
      </c>
      <c r="B219" s="31"/>
      <c r="C219" s="22" t="s">
        <v>162</v>
      </c>
      <c r="D219" s="22"/>
      <c r="E219" s="22"/>
      <c r="F219" s="22"/>
      <c r="G219" s="22"/>
      <c r="H219" s="22"/>
      <c r="I219" s="24"/>
    </row>
    <row r="220" spans="1:10" ht="15.75" thickBot="1" x14ac:dyDescent="0.3">
      <c r="A220" s="32">
        <f>A219*19/100</f>
        <v>0</v>
      </c>
      <c r="B220" s="33"/>
      <c r="C220" s="34" t="s">
        <v>181</v>
      </c>
      <c r="D220" s="34"/>
      <c r="E220" s="34"/>
      <c r="F220" s="22"/>
      <c r="G220" s="22"/>
      <c r="H220" s="22"/>
      <c r="I220" s="24"/>
    </row>
    <row r="221" spans="1:10" x14ac:dyDescent="0.25">
      <c r="A221" s="35">
        <f>A219+A220</f>
        <v>0</v>
      </c>
      <c r="B221" s="35"/>
      <c r="C221" s="36"/>
      <c r="D221" s="36"/>
      <c r="E221" s="22"/>
      <c r="F221" s="22"/>
      <c r="G221" s="77" t="s">
        <v>175</v>
      </c>
      <c r="H221" s="78"/>
      <c r="I221" s="37" t="s">
        <v>163</v>
      </c>
    </row>
    <row r="222" spans="1:10" x14ac:dyDescent="0.25">
      <c r="A222" s="38">
        <v>50</v>
      </c>
      <c r="B222" s="34"/>
      <c r="C222" s="34" t="s">
        <v>176</v>
      </c>
      <c r="D222" s="34"/>
      <c r="E222" s="34"/>
      <c r="F222" s="22"/>
      <c r="G222" s="79" t="s">
        <v>174</v>
      </c>
      <c r="H222" s="80"/>
      <c r="I222" s="39" t="str">
        <f>$J213&amp;". Rate ausgezahlt"</f>
        <v>17. Rate ausgezahlt</v>
      </c>
    </row>
    <row r="223" spans="1:10" x14ac:dyDescent="0.25">
      <c r="A223" s="40">
        <f>IF($A221=0,0,$A222*$A221/100)</f>
        <v>0</v>
      </c>
      <c r="B223" s="40"/>
      <c r="C223" s="81" t="s">
        <v>163</v>
      </c>
      <c r="D223" s="81"/>
      <c r="E223" s="81"/>
      <c r="F223" s="35"/>
      <c r="G223" s="82">
        <f>$A223</f>
        <v>0</v>
      </c>
      <c r="H223" s="83"/>
      <c r="I223" s="45">
        <f>IF($J213&lt;$N$5,$I217,0)</f>
        <v>0</v>
      </c>
    </row>
    <row r="224" spans="1:10" ht="15.75" thickBot="1" x14ac:dyDescent="0.3">
      <c r="A224" s="42"/>
      <c r="B224" s="42"/>
      <c r="C224" s="42"/>
      <c r="D224" s="42"/>
      <c r="E224" s="42"/>
      <c r="F224" s="42"/>
      <c r="G224" s="41"/>
      <c r="H224" s="42"/>
      <c r="I224" s="43"/>
    </row>
    <row r="225" spans="1:10" x14ac:dyDescent="0.25">
      <c r="A225" s="20" t="str">
        <f>$J225&amp;". Monat"</f>
        <v>18. Monat</v>
      </c>
      <c r="B225" s="20"/>
      <c r="C225" s="20"/>
      <c r="D225" s="20"/>
      <c r="E225" s="20"/>
      <c r="F225" s="20"/>
      <c r="G225" s="20"/>
      <c r="H225" s="20"/>
      <c r="I225" s="21"/>
      <c r="J225">
        <v>18</v>
      </c>
    </row>
    <row r="226" spans="1:10" x14ac:dyDescent="0.25">
      <c r="A226" s="22"/>
      <c r="B226" s="22"/>
      <c r="C226" s="23" t="s">
        <v>172</v>
      </c>
      <c r="D226" s="9"/>
      <c r="E226" s="65">
        <f>(DATE(YEAR(E214),MONTH(E214)+1,1))</f>
        <v>518</v>
      </c>
      <c r="F226" s="12" t="s">
        <v>5</v>
      </c>
      <c r="G226" s="64">
        <f>EOMONTH($E226,0)</f>
        <v>547</v>
      </c>
      <c r="H226" s="22"/>
      <c r="I226" s="24"/>
    </row>
    <row r="227" spans="1:10" x14ac:dyDescent="0.25">
      <c r="A227" s="22"/>
      <c r="B227" s="22"/>
      <c r="C227" s="22"/>
      <c r="D227" s="22"/>
      <c r="E227" s="22"/>
      <c r="F227" s="22"/>
      <c r="G227" s="22"/>
      <c r="H227" s="22"/>
      <c r="I227" s="24"/>
    </row>
    <row r="228" spans="1:10" ht="45" x14ac:dyDescent="0.25">
      <c r="A228" s="25" t="s">
        <v>178</v>
      </c>
      <c r="B228" s="26" t="s">
        <v>165</v>
      </c>
      <c r="C228" s="25" t="s">
        <v>167</v>
      </c>
      <c r="D228" s="26" t="s">
        <v>166</v>
      </c>
      <c r="E228" s="25" t="s">
        <v>170</v>
      </c>
      <c r="F228" s="25" t="s">
        <v>168</v>
      </c>
      <c r="G228" s="26" t="s">
        <v>160</v>
      </c>
      <c r="H228" s="27"/>
      <c r="I228" s="28" t="s">
        <v>161</v>
      </c>
    </row>
    <row r="229" spans="1:10" ht="15.75" thickBot="1" x14ac:dyDescent="0.3">
      <c r="A229" s="8"/>
      <c r="B229" s="29"/>
      <c r="C229" s="12">
        <v>30</v>
      </c>
      <c r="D229" s="9"/>
      <c r="E229" s="12">
        <v>30</v>
      </c>
      <c r="F229" s="9"/>
      <c r="G229" s="30">
        <f>$A229</f>
        <v>0</v>
      </c>
      <c r="H229" s="29"/>
      <c r="I229" s="44">
        <f>IF($P$10=0,0,IF($N$5&gt;=18,$P$10,0))</f>
        <v>0</v>
      </c>
    </row>
    <row r="230" spans="1:10" x14ac:dyDescent="0.25">
      <c r="A230" s="22"/>
      <c r="B230" s="22"/>
      <c r="C230" s="22"/>
      <c r="D230" s="22"/>
      <c r="E230" s="22"/>
      <c r="F230" s="22"/>
      <c r="G230" s="22"/>
      <c r="H230" s="22"/>
      <c r="I230" s="24"/>
    </row>
    <row r="231" spans="1:10" x14ac:dyDescent="0.25">
      <c r="A231" s="29">
        <f>$G229</f>
        <v>0</v>
      </c>
      <c r="B231" s="31"/>
      <c r="C231" s="22" t="s">
        <v>162</v>
      </c>
      <c r="D231" s="22"/>
      <c r="E231" s="22"/>
      <c r="F231" s="22"/>
      <c r="G231" s="22"/>
      <c r="H231" s="22"/>
      <c r="I231" s="24"/>
    </row>
    <row r="232" spans="1:10" ht="15.75" thickBot="1" x14ac:dyDescent="0.3">
      <c r="A232" s="32">
        <f>A231*19/100</f>
        <v>0</v>
      </c>
      <c r="B232" s="33"/>
      <c r="C232" s="34" t="s">
        <v>181</v>
      </c>
      <c r="D232" s="34"/>
      <c r="E232" s="34"/>
      <c r="F232" s="22"/>
      <c r="G232" s="22"/>
      <c r="H232" s="22"/>
      <c r="I232" s="24"/>
    </row>
    <row r="233" spans="1:10" x14ac:dyDescent="0.25">
      <c r="A233" s="35">
        <f>A231+A232</f>
        <v>0</v>
      </c>
      <c r="B233" s="35"/>
      <c r="C233" s="36"/>
      <c r="D233" s="36"/>
      <c r="E233" s="22"/>
      <c r="F233" s="22"/>
      <c r="G233" s="77" t="s">
        <v>175</v>
      </c>
      <c r="H233" s="78"/>
      <c r="I233" s="37" t="s">
        <v>163</v>
      </c>
    </row>
    <row r="234" spans="1:10" x14ac:dyDescent="0.25">
      <c r="A234" s="38">
        <v>50</v>
      </c>
      <c r="B234" s="34"/>
      <c r="C234" s="34" t="s">
        <v>176</v>
      </c>
      <c r="D234" s="34"/>
      <c r="E234" s="34"/>
      <c r="F234" s="22"/>
      <c r="G234" s="79" t="s">
        <v>174</v>
      </c>
      <c r="H234" s="80"/>
      <c r="I234" s="39" t="str">
        <f>$J225&amp;". Rate ausgezahlt"</f>
        <v>18. Rate ausgezahlt</v>
      </c>
    </row>
    <row r="235" spans="1:10" x14ac:dyDescent="0.25">
      <c r="A235" s="40">
        <f>IF($A233=0,0,$A234*$A233/100)</f>
        <v>0</v>
      </c>
      <c r="B235" s="40"/>
      <c r="C235" s="81" t="s">
        <v>163</v>
      </c>
      <c r="D235" s="81"/>
      <c r="E235" s="81"/>
      <c r="F235" s="35"/>
      <c r="G235" s="82">
        <f>$A235</f>
        <v>0</v>
      </c>
      <c r="H235" s="83"/>
      <c r="I235" s="45">
        <f>IF($J225&lt;$N$5,$I229,0)</f>
        <v>0</v>
      </c>
    </row>
    <row r="236" spans="1:10" ht="15.75" thickBot="1" x14ac:dyDescent="0.3">
      <c r="A236" s="42"/>
      <c r="B236" s="42"/>
      <c r="C236" s="42"/>
      <c r="D236" s="42"/>
      <c r="E236" s="42"/>
      <c r="F236" s="42"/>
      <c r="G236" s="41"/>
      <c r="H236" s="42"/>
      <c r="I236" s="43"/>
    </row>
    <row r="237" spans="1:10" x14ac:dyDescent="0.25">
      <c r="A237" s="20" t="str">
        <f>$J237&amp;". Monat"</f>
        <v>19. Monat</v>
      </c>
      <c r="B237" s="20"/>
      <c r="C237" s="20"/>
      <c r="D237" s="20"/>
      <c r="E237" s="20"/>
      <c r="F237" s="20"/>
      <c r="G237" s="20"/>
      <c r="H237" s="20"/>
      <c r="I237" s="21"/>
      <c r="J237">
        <v>19</v>
      </c>
    </row>
    <row r="238" spans="1:10" x14ac:dyDescent="0.25">
      <c r="A238" s="22"/>
      <c r="B238" s="22"/>
      <c r="C238" s="23" t="s">
        <v>172</v>
      </c>
      <c r="D238" s="9"/>
      <c r="E238" s="65">
        <f>(DATE(YEAR(E226),MONTH(E226)+1,1))</f>
        <v>548</v>
      </c>
      <c r="F238" s="12" t="s">
        <v>5</v>
      </c>
      <c r="G238" s="64">
        <f>EOMONTH($E238,0)</f>
        <v>578</v>
      </c>
      <c r="H238" s="22"/>
      <c r="I238" s="24"/>
    </row>
    <row r="239" spans="1:10" x14ac:dyDescent="0.25">
      <c r="A239" s="22"/>
      <c r="B239" s="22"/>
      <c r="C239" s="22"/>
      <c r="D239" s="22"/>
      <c r="E239" s="22"/>
      <c r="F239" s="22"/>
      <c r="G239" s="22"/>
      <c r="H239" s="22"/>
      <c r="I239" s="24"/>
    </row>
    <row r="240" spans="1:10" ht="45" x14ac:dyDescent="0.25">
      <c r="A240" s="25" t="s">
        <v>178</v>
      </c>
      <c r="B240" s="26" t="s">
        <v>165</v>
      </c>
      <c r="C240" s="25" t="s">
        <v>167</v>
      </c>
      <c r="D240" s="26" t="s">
        <v>166</v>
      </c>
      <c r="E240" s="25" t="s">
        <v>170</v>
      </c>
      <c r="F240" s="25" t="s">
        <v>168</v>
      </c>
      <c r="G240" s="26" t="s">
        <v>160</v>
      </c>
      <c r="H240" s="27"/>
      <c r="I240" s="28" t="s">
        <v>161</v>
      </c>
    </row>
    <row r="241" spans="1:10" ht="15.75" thickBot="1" x14ac:dyDescent="0.3">
      <c r="A241" s="8"/>
      <c r="B241" s="29"/>
      <c r="C241" s="12">
        <v>30</v>
      </c>
      <c r="D241" s="9"/>
      <c r="E241" s="12">
        <v>30</v>
      </c>
      <c r="F241" s="9"/>
      <c r="G241" s="30">
        <f>$A241</f>
        <v>0</v>
      </c>
      <c r="H241" s="29"/>
      <c r="I241" s="44">
        <f>IF($P$10=0,0,IF($N$5&gt;=19,$P$10,0))</f>
        <v>0</v>
      </c>
    </row>
    <row r="242" spans="1:10" x14ac:dyDescent="0.25">
      <c r="A242" s="22"/>
      <c r="B242" s="22"/>
      <c r="C242" s="22"/>
      <c r="D242" s="22"/>
      <c r="E242" s="22"/>
      <c r="F242" s="22"/>
      <c r="G242" s="22"/>
      <c r="H242" s="22"/>
      <c r="I242" s="24"/>
    </row>
    <row r="243" spans="1:10" x14ac:dyDescent="0.25">
      <c r="A243" s="29">
        <f>$G241</f>
        <v>0</v>
      </c>
      <c r="B243" s="31"/>
      <c r="C243" s="22" t="s">
        <v>162</v>
      </c>
      <c r="D243" s="22"/>
      <c r="E243" s="22"/>
      <c r="F243" s="22"/>
      <c r="G243" s="22"/>
      <c r="H243" s="22"/>
      <c r="I243" s="24"/>
    </row>
    <row r="244" spans="1:10" ht="15.75" thickBot="1" x14ac:dyDescent="0.3">
      <c r="A244" s="32">
        <f>A243*19/100</f>
        <v>0</v>
      </c>
      <c r="B244" s="33"/>
      <c r="C244" s="34" t="s">
        <v>181</v>
      </c>
      <c r="D244" s="34"/>
      <c r="E244" s="34"/>
      <c r="F244" s="22"/>
      <c r="G244" s="22"/>
      <c r="H244" s="22"/>
      <c r="I244" s="24"/>
    </row>
    <row r="245" spans="1:10" x14ac:dyDescent="0.25">
      <c r="A245" s="35">
        <f>A243+A244</f>
        <v>0</v>
      </c>
      <c r="B245" s="35"/>
      <c r="C245" s="36"/>
      <c r="D245" s="36"/>
      <c r="E245" s="22"/>
      <c r="F245" s="22"/>
      <c r="G245" s="77" t="s">
        <v>175</v>
      </c>
      <c r="H245" s="78"/>
      <c r="I245" s="37" t="s">
        <v>163</v>
      </c>
    </row>
    <row r="246" spans="1:10" x14ac:dyDescent="0.25">
      <c r="A246" s="38">
        <v>50</v>
      </c>
      <c r="B246" s="34"/>
      <c r="C246" s="34" t="s">
        <v>176</v>
      </c>
      <c r="D246" s="34"/>
      <c r="E246" s="34"/>
      <c r="F246" s="22"/>
      <c r="G246" s="79" t="s">
        <v>174</v>
      </c>
      <c r="H246" s="80"/>
      <c r="I246" s="39" t="str">
        <f>$J237&amp;". Rate ausgezahlt"</f>
        <v>19. Rate ausgezahlt</v>
      </c>
    </row>
    <row r="247" spans="1:10" x14ac:dyDescent="0.25">
      <c r="A247" s="40">
        <f>IF($A245=0,0,$A246*$A245/100)</f>
        <v>0</v>
      </c>
      <c r="B247" s="40"/>
      <c r="C247" s="81" t="s">
        <v>163</v>
      </c>
      <c r="D247" s="81"/>
      <c r="E247" s="81"/>
      <c r="F247" s="35"/>
      <c r="G247" s="82">
        <f>$A247</f>
        <v>0</v>
      </c>
      <c r="H247" s="83"/>
      <c r="I247" s="45">
        <f>IF($J237&lt;$N$5,$I241,0)</f>
        <v>0</v>
      </c>
    </row>
    <row r="248" spans="1:10" ht="15.75" thickBot="1" x14ac:dyDescent="0.3">
      <c r="A248" s="42"/>
      <c r="B248" s="42"/>
      <c r="C248" s="42"/>
      <c r="D248" s="42"/>
      <c r="E248" s="42"/>
      <c r="F248" s="42"/>
      <c r="G248" s="41"/>
      <c r="H248" s="42"/>
      <c r="I248" s="43"/>
    </row>
    <row r="249" spans="1:10" x14ac:dyDescent="0.25">
      <c r="A249" s="20" t="str">
        <f>$J249&amp;". Monat"</f>
        <v>20. Monat</v>
      </c>
      <c r="B249" s="20"/>
      <c r="C249" s="20"/>
      <c r="D249" s="20"/>
      <c r="E249" s="20"/>
      <c r="F249" s="20"/>
      <c r="G249" s="20"/>
      <c r="H249" s="20"/>
      <c r="I249" s="21"/>
      <c r="J249">
        <v>20</v>
      </c>
    </row>
    <row r="250" spans="1:10" x14ac:dyDescent="0.25">
      <c r="A250" s="22"/>
      <c r="B250" s="22"/>
      <c r="C250" s="23" t="s">
        <v>172</v>
      </c>
      <c r="D250" s="9"/>
      <c r="E250" s="65">
        <f>(DATE(YEAR(E238),MONTH(E238)+1,1))</f>
        <v>579</v>
      </c>
      <c r="F250" s="12" t="s">
        <v>5</v>
      </c>
      <c r="G250" s="64">
        <f>EOMONTH($E250,0)</f>
        <v>609</v>
      </c>
      <c r="H250" s="22"/>
      <c r="I250" s="24"/>
    </row>
    <row r="251" spans="1:10" x14ac:dyDescent="0.25">
      <c r="A251" s="22"/>
      <c r="B251" s="22"/>
      <c r="C251" s="22"/>
      <c r="D251" s="22"/>
      <c r="E251" s="22"/>
      <c r="F251" s="22"/>
      <c r="G251" s="22"/>
      <c r="H251" s="22"/>
      <c r="I251" s="24"/>
    </row>
    <row r="252" spans="1:10" ht="45" x14ac:dyDescent="0.25">
      <c r="A252" s="25" t="s">
        <v>178</v>
      </c>
      <c r="B252" s="26" t="s">
        <v>165</v>
      </c>
      <c r="C252" s="25" t="s">
        <v>167</v>
      </c>
      <c r="D252" s="26" t="s">
        <v>166</v>
      </c>
      <c r="E252" s="25" t="s">
        <v>170</v>
      </c>
      <c r="F252" s="25" t="s">
        <v>168</v>
      </c>
      <c r="G252" s="26" t="s">
        <v>160</v>
      </c>
      <c r="H252" s="27"/>
      <c r="I252" s="28" t="s">
        <v>161</v>
      </c>
    </row>
    <row r="253" spans="1:10" ht="15.75" thickBot="1" x14ac:dyDescent="0.3">
      <c r="A253" s="8"/>
      <c r="B253" s="29"/>
      <c r="C253" s="12">
        <v>30</v>
      </c>
      <c r="D253" s="9"/>
      <c r="E253" s="12">
        <v>30</v>
      </c>
      <c r="F253" s="9"/>
      <c r="G253" s="30">
        <f>$A253</f>
        <v>0</v>
      </c>
      <c r="H253" s="29"/>
      <c r="I253" s="44">
        <f>IF($P$10=0,0,IF($N$5&gt;=20,$P$10,0))</f>
        <v>0</v>
      </c>
    </row>
    <row r="254" spans="1:10" x14ac:dyDescent="0.25">
      <c r="A254" s="22"/>
      <c r="B254" s="22"/>
      <c r="C254" s="22"/>
      <c r="D254" s="22"/>
      <c r="E254" s="22"/>
      <c r="F254" s="22"/>
      <c r="G254" s="22"/>
      <c r="H254" s="22"/>
      <c r="I254" s="24"/>
    </row>
    <row r="255" spans="1:10" x14ac:dyDescent="0.25">
      <c r="A255" s="29">
        <f>$G253</f>
        <v>0</v>
      </c>
      <c r="B255" s="31"/>
      <c r="C255" s="22" t="s">
        <v>162</v>
      </c>
      <c r="D255" s="22"/>
      <c r="E255" s="22"/>
      <c r="F255" s="22"/>
      <c r="G255" s="22"/>
      <c r="H255" s="22"/>
      <c r="I255" s="24"/>
    </row>
    <row r="256" spans="1:10" ht="15.75" thickBot="1" x14ac:dyDescent="0.3">
      <c r="A256" s="32">
        <f>A255*19/100</f>
        <v>0</v>
      </c>
      <c r="B256" s="33"/>
      <c r="C256" s="34" t="s">
        <v>181</v>
      </c>
      <c r="D256" s="34"/>
      <c r="E256" s="34"/>
      <c r="F256" s="22"/>
      <c r="G256" s="22"/>
      <c r="H256" s="22"/>
      <c r="I256" s="24"/>
    </row>
    <row r="257" spans="1:10" x14ac:dyDescent="0.25">
      <c r="A257" s="35">
        <f>A255+A256</f>
        <v>0</v>
      </c>
      <c r="B257" s="35"/>
      <c r="C257" s="36"/>
      <c r="D257" s="36"/>
      <c r="E257" s="22"/>
      <c r="F257" s="22"/>
      <c r="G257" s="77" t="s">
        <v>175</v>
      </c>
      <c r="H257" s="78"/>
      <c r="I257" s="37" t="s">
        <v>163</v>
      </c>
    </row>
    <row r="258" spans="1:10" x14ac:dyDescent="0.25">
      <c r="A258" s="38">
        <v>50</v>
      </c>
      <c r="B258" s="34"/>
      <c r="C258" s="34" t="s">
        <v>176</v>
      </c>
      <c r="D258" s="34"/>
      <c r="E258" s="34"/>
      <c r="F258" s="22"/>
      <c r="G258" s="79" t="s">
        <v>174</v>
      </c>
      <c r="H258" s="80"/>
      <c r="I258" s="39" t="str">
        <f>$J249&amp;". Rate ausgezahlt"</f>
        <v>20. Rate ausgezahlt</v>
      </c>
    </row>
    <row r="259" spans="1:10" x14ac:dyDescent="0.25">
      <c r="A259" s="40">
        <f>IF($A257=0,0,$A258*$A257/100)</f>
        <v>0</v>
      </c>
      <c r="B259" s="40"/>
      <c r="C259" s="81" t="s">
        <v>163</v>
      </c>
      <c r="D259" s="81"/>
      <c r="E259" s="81"/>
      <c r="F259" s="35"/>
      <c r="G259" s="82">
        <f>$A259</f>
        <v>0</v>
      </c>
      <c r="H259" s="83"/>
      <c r="I259" s="45">
        <f>IF($J249&lt;$N$5,$I253,0)</f>
        <v>0</v>
      </c>
    </row>
    <row r="260" spans="1:10" ht="15.75" thickBot="1" x14ac:dyDescent="0.3">
      <c r="A260" s="42"/>
      <c r="B260" s="42"/>
      <c r="C260" s="42"/>
      <c r="D260" s="42"/>
      <c r="E260" s="42"/>
      <c r="F260" s="42"/>
      <c r="G260" s="41"/>
      <c r="H260" s="42"/>
      <c r="I260" s="43"/>
    </row>
    <row r="261" spans="1:10" x14ac:dyDescent="0.25">
      <c r="A261" s="20" t="str">
        <f>$J261&amp;". Monat"</f>
        <v>21. Monat</v>
      </c>
      <c r="B261" s="20"/>
      <c r="C261" s="20"/>
      <c r="D261" s="20"/>
      <c r="E261" s="20"/>
      <c r="F261" s="20"/>
      <c r="G261" s="20"/>
      <c r="H261" s="20"/>
      <c r="I261" s="21"/>
      <c r="J261">
        <v>21</v>
      </c>
    </row>
    <row r="262" spans="1:10" x14ac:dyDescent="0.25">
      <c r="A262" s="22"/>
      <c r="B262" s="22"/>
      <c r="C262" s="23" t="s">
        <v>172</v>
      </c>
      <c r="D262" s="9"/>
      <c r="E262" s="65">
        <f>(DATE(YEAR(E250),MONTH(E250)+1,1))</f>
        <v>610</v>
      </c>
      <c r="F262" s="12" t="s">
        <v>5</v>
      </c>
      <c r="G262" s="64">
        <f>EOMONTH($E262,0)</f>
        <v>639</v>
      </c>
      <c r="H262" s="22"/>
      <c r="I262" s="24"/>
    </row>
    <row r="263" spans="1:10" x14ac:dyDescent="0.25">
      <c r="A263" s="22"/>
      <c r="B263" s="22"/>
      <c r="C263" s="22"/>
      <c r="D263" s="22"/>
      <c r="E263" s="22"/>
      <c r="F263" s="22"/>
      <c r="G263" s="22"/>
      <c r="H263" s="22"/>
      <c r="I263" s="24"/>
    </row>
    <row r="264" spans="1:10" ht="45" x14ac:dyDescent="0.25">
      <c r="A264" s="25" t="s">
        <v>178</v>
      </c>
      <c r="B264" s="26" t="s">
        <v>165</v>
      </c>
      <c r="C264" s="25" t="s">
        <v>167</v>
      </c>
      <c r="D264" s="26" t="s">
        <v>166</v>
      </c>
      <c r="E264" s="25" t="s">
        <v>170</v>
      </c>
      <c r="F264" s="25" t="s">
        <v>168</v>
      </c>
      <c r="G264" s="26" t="s">
        <v>160</v>
      </c>
      <c r="H264" s="27"/>
      <c r="I264" s="28" t="s">
        <v>161</v>
      </c>
    </row>
    <row r="265" spans="1:10" ht="15.75" thickBot="1" x14ac:dyDescent="0.3">
      <c r="A265" s="8"/>
      <c r="B265" s="29"/>
      <c r="C265" s="12">
        <v>30</v>
      </c>
      <c r="D265" s="9"/>
      <c r="E265" s="12">
        <v>30</v>
      </c>
      <c r="F265" s="9"/>
      <c r="G265" s="30">
        <f>$A265</f>
        <v>0</v>
      </c>
      <c r="H265" s="29"/>
      <c r="I265" s="44">
        <f>IF($P$10=0,0,IF($N$5&gt;=21,$P$10,0))</f>
        <v>0</v>
      </c>
    </row>
    <row r="266" spans="1:10" x14ac:dyDescent="0.25">
      <c r="A266" s="22"/>
      <c r="B266" s="22"/>
      <c r="C266" s="22"/>
      <c r="D266" s="22"/>
      <c r="E266" s="22"/>
      <c r="F266" s="22"/>
      <c r="G266" s="22"/>
      <c r="H266" s="22"/>
      <c r="I266" s="24"/>
    </row>
    <row r="267" spans="1:10" x14ac:dyDescent="0.25">
      <c r="A267" s="29">
        <f>$G265</f>
        <v>0</v>
      </c>
      <c r="B267" s="31"/>
      <c r="C267" s="22" t="s">
        <v>162</v>
      </c>
      <c r="D267" s="22"/>
      <c r="E267" s="22"/>
      <c r="F267" s="22"/>
      <c r="G267" s="22"/>
      <c r="H267" s="22"/>
      <c r="I267" s="24"/>
    </row>
    <row r="268" spans="1:10" ht="15.75" thickBot="1" x14ac:dyDescent="0.3">
      <c r="A268" s="32">
        <f>A267*19/100</f>
        <v>0</v>
      </c>
      <c r="B268" s="33"/>
      <c r="C268" s="34" t="s">
        <v>181</v>
      </c>
      <c r="D268" s="34"/>
      <c r="E268" s="34"/>
      <c r="F268" s="22"/>
      <c r="G268" s="22"/>
      <c r="H268" s="22"/>
      <c r="I268" s="24"/>
    </row>
    <row r="269" spans="1:10" x14ac:dyDescent="0.25">
      <c r="A269" s="35">
        <f>A267+A268</f>
        <v>0</v>
      </c>
      <c r="B269" s="35"/>
      <c r="C269" s="36"/>
      <c r="D269" s="36"/>
      <c r="E269" s="22"/>
      <c r="F269" s="22"/>
      <c r="G269" s="77" t="s">
        <v>175</v>
      </c>
      <c r="H269" s="78"/>
      <c r="I269" s="37" t="s">
        <v>163</v>
      </c>
    </row>
    <row r="270" spans="1:10" x14ac:dyDescent="0.25">
      <c r="A270" s="38">
        <v>50</v>
      </c>
      <c r="B270" s="34"/>
      <c r="C270" s="34" t="s">
        <v>176</v>
      </c>
      <c r="D270" s="34"/>
      <c r="E270" s="34"/>
      <c r="F270" s="22"/>
      <c r="G270" s="79" t="s">
        <v>174</v>
      </c>
      <c r="H270" s="80"/>
      <c r="I270" s="39" t="str">
        <f>$J261&amp;". Rate ausgezahlt"</f>
        <v>21. Rate ausgezahlt</v>
      </c>
    </row>
    <row r="271" spans="1:10" x14ac:dyDescent="0.25">
      <c r="A271" s="40">
        <f>IF($A269=0,0,$A270*$A269/100)</f>
        <v>0</v>
      </c>
      <c r="B271" s="40"/>
      <c r="C271" s="81" t="s">
        <v>163</v>
      </c>
      <c r="D271" s="81"/>
      <c r="E271" s="81"/>
      <c r="F271" s="35"/>
      <c r="G271" s="82">
        <f>$A271</f>
        <v>0</v>
      </c>
      <c r="H271" s="83"/>
      <c r="I271" s="45">
        <f>IF($J261&lt;$N$5,$I265,0)</f>
        <v>0</v>
      </c>
    </row>
    <row r="272" spans="1:10" ht="15.75" thickBot="1" x14ac:dyDescent="0.3">
      <c r="A272" s="42"/>
      <c r="B272" s="42"/>
      <c r="C272" s="42"/>
      <c r="D272" s="42"/>
      <c r="E272" s="42"/>
      <c r="F272" s="42"/>
      <c r="G272" s="41"/>
      <c r="H272" s="42"/>
      <c r="I272" s="43"/>
    </row>
    <row r="273" spans="1:10" x14ac:dyDescent="0.25">
      <c r="A273" s="20" t="str">
        <f>$J273&amp;". Monat"</f>
        <v>22. Monat</v>
      </c>
      <c r="B273" s="20"/>
      <c r="C273" s="20"/>
      <c r="D273" s="20"/>
      <c r="E273" s="20"/>
      <c r="F273" s="20"/>
      <c r="G273" s="20"/>
      <c r="H273" s="20"/>
      <c r="I273" s="21"/>
      <c r="J273">
        <v>22</v>
      </c>
    </row>
    <row r="274" spans="1:10" x14ac:dyDescent="0.25">
      <c r="A274" s="22"/>
      <c r="B274" s="22"/>
      <c r="C274" s="23" t="s">
        <v>172</v>
      </c>
      <c r="D274" s="9"/>
      <c r="E274" s="65">
        <f>(DATE(YEAR(E262),MONTH(E262)+1,1))</f>
        <v>640</v>
      </c>
      <c r="F274" s="12" t="s">
        <v>5</v>
      </c>
      <c r="G274" s="64">
        <f>EOMONTH($E274,0)</f>
        <v>670</v>
      </c>
      <c r="H274" s="22"/>
      <c r="I274" s="24"/>
    </row>
    <row r="275" spans="1:10" x14ac:dyDescent="0.25">
      <c r="A275" s="22"/>
      <c r="B275" s="22"/>
      <c r="C275" s="22"/>
      <c r="D275" s="22"/>
      <c r="E275" s="22"/>
      <c r="F275" s="22"/>
      <c r="G275" s="22"/>
      <c r="H275" s="22"/>
      <c r="I275" s="24"/>
    </row>
    <row r="276" spans="1:10" ht="45" x14ac:dyDescent="0.25">
      <c r="A276" s="25" t="s">
        <v>178</v>
      </c>
      <c r="B276" s="26" t="s">
        <v>165</v>
      </c>
      <c r="C276" s="25" t="s">
        <v>167</v>
      </c>
      <c r="D276" s="26" t="s">
        <v>166</v>
      </c>
      <c r="E276" s="25" t="s">
        <v>170</v>
      </c>
      <c r="F276" s="25" t="s">
        <v>168</v>
      </c>
      <c r="G276" s="26" t="s">
        <v>160</v>
      </c>
      <c r="H276" s="27"/>
      <c r="I276" s="28" t="s">
        <v>161</v>
      </c>
    </row>
    <row r="277" spans="1:10" ht="15.75" thickBot="1" x14ac:dyDescent="0.3">
      <c r="A277" s="8"/>
      <c r="B277" s="29"/>
      <c r="C277" s="12">
        <v>30</v>
      </c>
      <c r="D277" s="9"/>
      <c r="E277" s="12">
        <v>30</v>
      </c>
      <c r="F277" s="9"/>
      <c r="G277" s="30">
        <f>$A277</f>
        <v>0</v>
      </c>
      <c r="H277" s="29"/>
      <c r="I277" s="44">
        <f>IF($P$10=0,0,IF($N$5&gt;=22,$P$10,0))</f>
        <v>0</v>
      </c>
    </row>
    <row r="278" spans="1:10" x14ac:dyDescent="0.25">
      <c r="A278" s="22"/>
      <c r="B278" s="22"/>
      <c r="C278" s="22"/>
      <c r="D278" s="22"/>
      <c r="E278" s="22"/>
      <c r="F278" s="22"/>
      <c r="G278" s="22"/>
      <c r="H278" s="22"/>
      <c r="I278" s="24"/>
    </row>
    <row r="279" spans="1:10" x14ac:dyDescent="0.25">
      <c r="A279" s="29">
        <f>$G277</f>
        <v>0</v>
      </c>
      <c r="B279" s="31"/>
      <c r="C279" s="22" t="s">
        <v>162</v>
      </c>
      <c r="D279" s="22"/>
      <c r="E279" s="22"/>
      <c r="F279" s="22"/>
      <c r="G279" s="22"/>
      <c r="H279" s="22"/>
      <c r="I279" s="24"/>
    </row>
    <row r="280" spans="1:10" ht="15.75" thickBot="1" x14ac:dyDescent="0.3">
      <c r="A280" s="32">
        <f>A279*19/100</f>
        <v>0</v>
      </c>
      <c r="B280" s="33"/>
      <c r="C280" s="34" t="s">
        <v>181</v>
      </c>
      <c r="D280" s="34"/>
      <c r="E280" s="34"/>
      <c r="F280" s="22"/>
      <c r="G280" s="22"/>
      <c r="H280" s="22"/>
      <c r="I280" s="24"/>
    </row>
    <row r="281" spans="1:10" x14ac:dyDescent="0.25">
      <c r="A281" s="35">
        <f>A279+A280</f>
        <v>0</v>
      </c>
      <c r="B281" s="35"/>
      <c r="C281" s="36"/>
      <c r="D281" s="36"/>
      <c r="E281" s="22"/>
      <c r="F281" s="22"/>
      <c r="G281" s="77" t="s">
        <v>175</v>
      </c>
      <c r="H281" s="78"/>
      <c r="I281" s="37" t="s">
        <v>163</v>
      </c>
    </row>
    <row r="282" spans="1:10" x14ac:dyDescent="0.25">
      <c r="A282" s="38">
        <v>50</v>
      </c>
      <c r="B282" s="34"/>
      <c r="C282" s="34" t="s">
        <v>176</v>
      </c>
      <c r="D282" s="34"/>
      <c r="E282" s="34"/>
      <c r="F282" s="22"/>
      <c r="G282" s="79" t="s">
        <v>174</v>
      </c>
      <c r="H282" s="80"/>
      <c r="I282" s="39" t="str">
        <f>$J273&amp;". Rate ausgezahlt"</f>
        <v>22. Rate ausgezahlt</v>
      </c>
    </row>
    <row r="283" spans="1:10" x14ac:dyDescent="0.25">
      <c r="A283" s="40">
        <f>IF($A281=0,0,$A282*$A281/100)</f>
        <v>0</v>
      </c>
      <c r="B283" s="40"/>
      <c r="C283" s="81" t="s">
        <v>163</v>
      </c>
      <c r="D283" s="81"/>
      <c r="E283" s="81"/>
      <c r="F283" s="35"/>
      <c r="G283" s="82">
        <f>$A283</f>
        <v>0</v>
      </c>
      <c r="H283" s="83"/>
      <c r="I283" s="45">
        <f>IF($J273&lt;$N$5,$I277,0)</f>
        <v>0</v>
      </c>
    </row>
    <row r="284" spans="1:10" ht="15.75" thickBot="1" x14ac:dyDescent="0.3">
      <c r="A284" s="42"/>
      <c r="B284" s="42"/>
      <c r="C284" s="42"/>
      <c r="D284" s="42"/>
      <c r="E284" s="42"/>
      <c r="F284" s="42"/>
      <c r="G284" s="41"/>
      <c r="H284" s="42"/>
      <c r="I284" s="43"/>
    </row>
    <row r="285" spans="1:10" x14ac:dyDescent="0.25">
      <c r="A285" s="20" t="str">
        <f>$J285&amp;". Monat"</f>
        <v>23. Monat</v>
      </c>
      <c r="B285" s="20"/>
      <c r="C285" s="20"/>
      <c r="D285" s="20"/>
      <c r="E285" s="20"/>
      <c r="F285" s="20"/>
      <c r="G285" s="20"/>
      <c r="H285" s="20"/>
      <c r="I285" s="21"/>
      <c r="J285">
        <v>23</v>
      </c>
    </row>
    <row r="286" spans="1:10" x14ac:dyDescent="0.25">
      <c r="A286" s="22"/>
      <c r="B286" s="22"/>
      <c r="C286" s="23" t="s">
        <v>172</v>
      </c>
      <c r="D286" s="9"/>
      <c r="E286" s="65">
        <f>(DATE(YEAR(E274),MONTH(E274)+1,1))</f>
        <v>671</v>
      </c>
      <c r="F286" s="12" t="s">
        <v>5</v>
      </c>
      <c r="G286" s="64">
        <f>EOMONTH($E286,0)</f>
        <v>700</v>
      </c>
      <c r="H286" s="22"/>
      <c r="I286" s="24"/>
    </row>
    <row r="287" spans="1:10" x14ac:dyDescent="0.25">
      <c r="A287" s="22"/>
      <c r="B287" s="22"/>
      <c r="C287" s="22"/>
      <c r="D287" s="22"/>
      <c r="E287" s="22"/>
      <c r="F287" s="22"/>
      <c r="G287" s="22"/>
      <c r="H287" s="22"/>
      <c r="I287" s="24"/>
    </row>
    <row r="288" spans="1:10" ht="45" x14ac:dyDescent="0.25">
      <c r="A288" s="25" t="s">
        <v>178</v>
      </c>
      <c r="B288" s="26" t="s">
        <v>165</v>
      </c>
      <c r="C288" s="25" t="s">
        <v>167</v>
      </c>
      <c r="D288" s="26" t="s">
        <v>166</v>
      </c>
      <c r="E288" s="25" t="s">
        <v>170</v>
      </c>
      <c r="F288" s="25" t="s">
        <v>168</v>
      </c>
      <c r="G288" s="26" t="s">
        <v>160</v>
      </c>
      <c r="H288" s="27"/>
      <c r="I288" s="28" t="s">
        <v>161</v>
      </c>
    </row>
    <row r="289" spans="1:10" ht="15.75" thickBot="1" x14ac:dyDescent="0.3">
      <c r="A289" s="8"/>
      <c r="B289" s="29"/>
      <c r="C289" s="12">
        <v>30</v>
      </c>
      <c r="D289" s="9"/>
      <c r="E289" s="12">
        <v>30</v>
      </c>
      <c r="F289" s="9"/>
      <c r="G289" s="30">
        <f>$A289</f>
        <v>0</v>
      </c>
      <c r="H289" s="29"/>
      <c r="I289" s="44">
        <f>IF($P$10=0,0,IF($N$5&gt;=23,$P$10,0))</f>
        <v>0</v>
      </c>
    </row>
    <row r="290" spans="1:10" x14ac:dyDescent="0.25">
      <c r="A290" s="22"/>
      <c r="B290" s="22"/>
      <c r="C290" s="22"/>
      <c r="D290" s="22"/>
      <c r="E290" s="22"/>
      <c r="F290" s="22"/>
      <c r="G290" s="22"/>
      <c r="H290" s="22"/>
      <c r="I290" s="24"/>
    </row>
    <row r="291" spans="1:10" x14ac:dyDescent="0.25">
      <c r="A291" s="29">
        <f>$G289</f>
        <v>0</v>
      </c>
      <c r="B291" s="31"/>
      <c r="C291" s="22" t="s">
        <v>162</v>
      </c>
      <c r="D291" s="22"/>
      <c r="E291" s="22"/>
      <c r="F291" s="22"/>
      <c r="G291" s="22"/>
      <c r="H291" s="22"/>
      <c r="I291" s="24"/>
    </row>
    <row r="292" spans="1:10" ht="15.75" thickBot="1" x14ac:dyDescent="0.3">
      <c r="A292" s="32">
        <f>A291*19/100</f>
        <v>0</v>
      </c>
      <c r="B292" s="33"/>
      <c r="C292" s="34" t="s">
        <v>181</v>
      </c>
      <c r="D292" s="34"/>
      <c r="E292" s="34"/>
      <c r="F292" s="22"/>
      <c r="G292" s="22"/>
      <c r="H292" s="22"/>
      <c r="I292" s="24"/>
    </row>
    <row r="293" spans="1:10" x14ac:dyDescent="0.25">
      <c r="A293" s="35">
        <f>A291+A292</f>
        <v>0</v>
      </c>
      <c r="B293" s="35"/>
      <c r="C293" s="36"/>
      <c r="D293" s="36"/>
      <c r="E293" s="22"/>
      <c r="F293" s="22"/>
      <c r="G293" s="77" t="s">
        <v>175</v>
      </c>
      <c r="H293" s="78"/>
      <c r="I293" s="37" t="s">
        <v>163</v>
      </c>
    </row>
    <row r="294" spans="1:10" x14ac:dyDescent="0.25">
      <c r="A294" s="38">
        <v>50</v>
      </c>
      <c r="B294" s="34"/>
      <c r="C294" s="34" t="s">
        <v>176</v>
      </c>
      <c r="D294" s="34"/>
      <c r="E294" s="34"/>
      <c r="F294" s="22"/>
      <c r="G294" s="79" t="s">
        <v>174</v>
      </c>
      <c r="H294" s="80"/>
      <c r="I294" s="39" t="str">
        <f>$J285&amp;". Rate ausgezahlt"</f>
        <v>23. Rate ausgezahlt</v>
      </c>
    </row>
    <row r="295" spans="1:10" x14ac:dyDescent="0.25">
      <c r="A295" s="40">
        <f>IF($A293=0,0,$A294*$A293/100)</f>
        <v>0</v>
      </c>
      <c r="B295" s="40"/>
      <c r="C295" s="81" t="s">
        <v>163</v>
      </c>
      <c r="D295" s="81"/>
      <c r="E295" s="81"/>
      <c r="F295" s="35"/>
      <c r="G295" s="82">
        <f>$A295</f>
        <v>0</v>
      </c>
      <c r="H295" s="83"/>
      <c r="I295" s="45">
        <f>IF($J285&lt;$N$5,$I289,0)</f>
        <v>0</v>
      </c>
    </row>
    <row r="296" spans="1:10" ht="15.75" thickBot="1" x14ac:dyDescent="0.3">
      <c r="A296" s="42"/>
      <c r="B296" s="42"/>
      <c r="C296" s="42"/>
      <c r="D296" s="42"/>
      <c r="E296" s="42"/>
      <c r="F296" s="42"/>
      <c r="G296" s="41"/>
      <c r="H296" s="42"/>
      <c r="I296" s="43"/>
    </row>
    <row r="297" spans="1:10" x14ac:dyDescent="0.25">
      <c r="A297" s="20" t="str">
        <f>$J297&amp;". Monat"</f>
        <v>24. Monat</v>
      </c>
      <c r="B297" s="20"/>
      <c r="C297" s="20"/>
      <c r="D297" s="20"/>
      <c r="E297" s="20"/>
      <c r="F297" s="20"/>
      <c r="G297" s="20"/>
      <c r="H297" s="20"/>
      <c r="I297" s="21"/>
      <c r="J297">
        <v>24</v>
      </c>
    </row>
    <row r="298" spans="1:10" x14ac:dyDescent="0.25">
      <c r="A298" s="22"/>
      <c r="B298" s="22"/>
      <c r="C298" s="23" t="s">
        <v>172</v>
      </c>
      <c r="D298" s="9"/>
      <c r="E298" s="65">
        <f>(DATE(YEAR(E286),MONTH(E286)+1,1))</f>
        <v>701</v>
      </c>
      <c r="F298" s="12" t="s">
        <v>5</v>
      </c>
      <c r="G298" s="64">
        <f>EOMONTH($E298,0)</f>
        <v>731</v>
      </c>
      <c r="H298" s="22"/>
      <c r="I298" s="24"/>
    </row>
    <row r="299" spans="1:10" x14ac:dyDescent="0.25">
      <c r="A299" s="22"/>
      <c r="B299" s="22"/>
      <c r="C299" s="22"/>
      <c r="D299" s="22"/>
      <c r="E299" s="22"/>
      <c r="F299" s="22"/>
      <c r="G299" s="22"/>
      <c r="H299" s="22"/>
      <c r="I299" s="24"/>
    </row>
    <row r="300" spans="1:10" ht="45" x14ac:dyDescent="0.25">
      <c r="A300" s="25" t="s">
        <v>178</v>
      </c>
      <c r="B300" s="26" t="s">
        <v>165</v>
      </c>
      <c r="C300" s="25" t="s">
        <v>167</v>
      </c>
      <c r="D300" s="26" t="s">
        <v>166</v>
      </c>
      <c r="E300" s="25" t="s">
        <v>170</v>
      </c>
      <c r="F300" s="25" t="s">
        <v>168</v>
      </c>
      <c r="G300" s="26" t="s">
        <v>160</v>
      </c>
      <c r="H300" s="27"/>
      <c r="I300" s="28" t="s">
        <v>161</v>
      </c>
    </row>
    <row r="301" spans="1:10" ht="15.75" thickBot="1" x14ac:dyDescent="0.3">
      <c r="A301" s="8"/>
      <c r="B301" s="29"/>
      <c r="C301" s="12">
        <v>30</v>
      </c>
      <c r="D301" s="9"/>
      <c r="E301" s="12">
        <v>30</v>
      </c>
      <c r="F301" s="9"/>
      <c r="G301" s="30">
        <f>$A301</f>
        <v>0</v>
      </c>
      <c r="H301" s="29"/>
      <c r="I301" s="44">
        <f>IF($P$10=0,0,IF($N$5&gt;=24,$P$10,0))</f>
        <v>0</v>
      </c>
    </row>
    <row r="302" spans="1:10" x14ac:dyDescent="0.25">
      <c r="A302" s="22"/>
      <c r="B302" s="22"/>
      <c r="C302" s="22"/>
      <c r="D302" s="22"/>
      <c r="E302" s="22"/>
      <c r="F302" s="22"/>
      <c r="G302" s="22"/>
      <c r="H302" s="22"/>
      <c r="I302" s="24"/>
    </row>
    <row r="303" spans="1:10" x14ac:dyDescent="0.25">
      <c r="A303" s="29">
        <f>$G301</f>
        <v>0</v>
      </c>
      <c r="B303" s="31"/>
      <c r="C303" s="22" t="s">
        <v>162</v>
      </c>
      <c r="D303" s="22"/>
      <c r="E303" s="22"/>
      <c r="F303" s="22"/>
      <c r="G303" s="22"/>
      <c r="H303" s="22"/>
      <c r="I303" s="24"/>
    </row>
    <row r="304" spans="1:10" ht="15.75" thickBot="1" x14ac:dyDescent="0.3">
      <c r="A304" s="32">
        <f>A303*19/100</f>
        <v>0</v>
      </c>
      <c r="B304" s="33"/>
      <c r="C304" s="34" t="s">
        <v>181</v>
      </c>
      <c r="D304" s="34"/>
      <c r="E304" s="34"/>
      <c r="F304" s="22"/>
      <c r="G304" s="22"/>
      <c r="H304" s="22"/>
      <c r="I304" s="24"/>
    </row>
    <row r="305" spans="1:9" x14ac:dyDescent="0.25">
      <c r="A305" s="35">
        <f>A303+A304</f>
        <v>0</v>
      </c>
      <c r="B305" s="35"/>
      <c r="C305" s="36"/>
      <c r="D305" s="36"/>
      <c r="E305" s="22"/>
      <c r="F305" s="22"/>
      <c r="G305" s="77" t="s">
        <v>175</v>
      </c>
      <c r="H305" s="78"/>
      <c r="I305" s="37" t="s">
        <v>163</v>
      </c>
    </row>
    <row r="306" spans="1:9" x14ac:dyDescent="0.25">
      <c r="A306" s="38">
        <v>50</v>
      </c>
      <c r="B306" s="34"/>
      <c r="C306" s="34" t="s">
        <v>176</v>
      </c>
      <c r="D306" s="34"/>
      <c r="E306" s="34"/>
      <c r="F306" s="22"/>
      <c r="G306" s="79" t="s">
        <v>174</v>
      </c>
      <c r="H306" s="80"/>
      <c r="I306" s="39" t="str">
        <f>$J297&amp;". Rate ausgezahlt"</f>
        <v>24. Rate ausgezahlt</v>
      </c>
    </row>
    <row r="307" spans="1:9" x14ac:dyDescent="0.25">
      <c r="A307" s="40">
        <f>IF($A305=0,0,$A306*$A305/100)</f>
        <v>0</v>
      </c>
      <c r="B307" s="40"/>
      <c r="C307" s="81" t="s">
        <v>163</v>
      </c>
      <c r="D307" s="81"/>
      <c r="E307" s="81"/>
      <c r="F307" s="35"/>
      <c r="G307" s="82">
        <f>$A307</f>
        <v>0</v>
      </c>
      <c r="H307" s="83"/>
      <c r="I307" s="45">
        <f>IF($J297&lt;$N$5,$I301,0)</f>
        <v>0</v>
      </c>
    </row>
    <row r="308" spans="1:9" ht="15.75" thickBot="1" x14ac:dyDescent="0.3">
      <c r="A308" s="42"/>
      <c r="B308" s="42"/>
      <c r="C308" s="42"/>
      <c r="D308" s="42"/>
      <c r="E308" s="42"/>
      <c r="F308" s="42"/>
      <c r="G308" s="41"/>
      <c r="H308" s="42"/>
      <c r="I308" s="43"/>
    </row>
  </sheetData>
  <sheetProtection selectLockedCells="1"/>
  <mergeCells count="111">
    <mergeCell ref="G102:H102"/>
    <mergeCell ref="G103:H103"/>
    <mergeCell ref="G113:H113"/>
    <mergeCell ref="G114:H114"/>
    <mergeCell ref="G115:H115"/>
    <mergeCell ref="G125:H125"/>
    <mergeCell ref="G126:H126"/>
    <mergeCell ref="G127:H127"/>
    <mergeCell ref="G137:H137"/>
    <mergeCell ref="G66:H66"/>
    <mergeCell ref="G67:H67"/>
    <mergeCell ref="G77:H77"/>
    <mergeCell ref="G78:H78"/>
    <mergeCell ref="G79:H79"/>
    <mergeCell ref="G89:H89"/>
    <mergeCell ref="G90:H90"/>
    <mergeCell ref="G91:H91"/>
    <mergeCell ref="G101:H101"/>
    <mergeCell ref="G65:H65"/>
    <mergeCell ref="K2:Q2"/>
    <mergeCell ref="D14:E14"/>
    <mergeCell ref="E16:I18"/>
    <mergeCell ref="K3:L3"/>
    <mergeCell ref="K5:L5"/>
    <mergeCell ref="G53:H53"/>
    <mergeCell ref="G55:H55"/>
    <mergeCell ref="C4:G4"/>
    <mergeCell ref="C5:G5"/>
    <mergeCell ref="C6:G6"/>
    <mergeCell ref="C8:G8"/>
    <mergeCell ref="C9:G9"/>
    <mergeCell ref="C10:G10"/>
    <mergeCell ref="G198:H198"/>
    <mergeCell ref="C199:E199"/>
    <mergeCell ref="C55:E55"/>
    <mergeCell ref="C67:E67"/>
    <mergeCell ref="C79:E79"/>
    <mergeCell ref="C91:E91"/>
    <mergeCell ref="C103:E103"/>
    <mergeCell ref="A1:I1"/>
    <mergeCell ref="A2:I2"/>
    <mergeCell ref="C31:E31"/>
    <mergeCell ref="A18:B18"/>
    <mergeCell ref="G43:H43"/>
    <mergeCell ref="C11:I11"/>
    <mergeCell ref="C43:E43"/>
    <mergeCell ref="G29:H29"/>
    <mergeCell ref="G30:H30"/>
    <mergeCell ref="G31:H31"/>
    <mergeCell ref="G41:H41"/>
    <mergeCell ref="G42:H42"/>
    <mergeCell ref="G54:H54"/>
    <mergeCell ref="G306:H306"/>
    <mergeCell ref="C307:E307"/>
    <mergeCell ref="G307:H307"/>
    <mergeCell ref="G245:H245"/>
    <mergeCell ref="G246:H246"/>
    <mergeCell ref="C247:E247"/>
    <mergeCell ref="G247:H247"/>
    <mergeCell ref="G259:H259"/>
    <mergeCell ref="G233:H233"/>
    <mergeCell ref="G281:H281"/>
    <mergeCell ref="G282:H282"/>
    <mergeCell ref="C283:E283"/>
    <mergeCell ref="G283:H283"/>
    <mergeCell ref="G293:H293"/>
    <mergeCell ref="G294:H294"/>
    <mergeCell ref="C295:E295"/>
    <mergeCell ref="G295:H295"/>
    <mergeCell ref="G305:H305"/>
    <mergeCell ref="G234:H234"/>
    <mergeCell ref="C235:E235"/>
    <mergeCell ref="G235:H235"/>
    <mergeCell ref="G257:H257"/>
    <mergeCell ref="G258:H258"/>
    <mergeCell ref="C259:E259"/>
    <mergeCell ref="G173:H173"/>
    <mergeCell ref="G174:H174"/>
    <mergeCell ref="C175:E175"/>
    <mergeCell ref="G185:H185"/>
    <mergeCell ref="G186:H186"/>
    <mergeCell ref="C187:E187"/>
    <mergeCell ref="G187:H187"/>
    <mergeCell ref="G197:H197"/>
    <mergeCell ref="C115:E115"/>
    <mergeCell ref="C127:E127"/>
    <mergeCell ref="C139:E139"/>
    <mergeCell ref="C151:E151"/>
    <mergeCell ref="C163:E163"/>
    <mergeCell ref="G138:H138"/>
    <mergeCell ref="G139:H139"/>
    <mergeCell ref="G149:H149"/>
    <mergeCell ref="G175:H175"/>
    <mergeCell ref="G150:H150"/>
    <mergeCell ref="G151:H151"/>
    <mergeCell ref="G161:H161"/>
    <mergeCell ref="G162:H162"/>
    <mergeCell ref="G163:H163"/>
    <mergeCell ref="G269:H269"/>
    <mergeCell ref="G270:H270"/>
    <mergeCell ref="C271:E271"/>
    <mergeCell ref="G271:H271"/>
    <mergeCell ref="G199:H199"/>
    <mergeCell ref="G209:H209"/>
    <mergeCell ref="G210:H210"/>
    <mergeCell ref="C211:E211"/>
    <mergeCell ref="G211:H211"/>
    <mergeCell ref="G221:H221"/>
    <mergeCell ref="G222:H222"/>
    <mergeCell ref="C223:E223"/>
    <mergeCell ref="G223:H223"/>
  </mergeCells>
  <conditionalFormatting sqref="N7">
    <cfRule type="cellIs" dxfId="80" priority="307" operator="equal">
      <formula>0</formula>
    </cfRule>
  </conditionalFormatting>
  <conditionalFormatting sqref="P7">
    <cfRule type="cellIs" dxfId="79" priority="306" operator="equal">
      <formula>0</formula>
    </cfRule>
  </conditionalFormatting>
  <conditionalFormatting sqref="N5">
    <cfRule type="cellIs" dxfId="78" priority="304" operator="equal">
      <formula>0</formula>
    </cfRule>
  </conditionalFormatting>
  <conditionalFormatting sqref="P9">
    <cfRule type="cellIs" dxfId="77" priority="303" operator="equal">
      <formula>0</formula>
    </cfRule>
  </conditionalFormatting>
  <conditionalFormatting sqref="G22">
    <cfRule type="cellIs" dxfId="76" priority="296" operator="equal">
      <formula>0</formula>
    </cfRule>
  </conditionalFormatting>
  <conditionalFormatting sqref="A25">
    <cfRule type="cellIs" dxfId="75" priority="295" operator="equal">
      <formula>0</formula>
    </cfRule>
  </conditionalFormatting>
  <conditionalFormatting sqref="A18:C18">
    <cfRule type="expression" dxfId="74" priority="236">
      <formula>$C$18&gt;=0</formula>
    </cfRule>
    <cfRule type="expression" dxfId="73" priority="237">
      <formula>$C$18&lt;0</formula>
    </cfRule>
  </conditionalFormatting>
  <conditionalFormatting sqref="P10">
    <cfRule type="expression" dxfId="72" priority="77">
      <formula>AND($N$5&gt;12,$P$10="")</formula>
    </cfRule>
  </conditionalFormatting>
  <conditionalFormatting sqref="A37">
    <cfRule type="cellIs" dxfId="71" priority="75" operator="equal">
      <formula>0</formula>
    </cfRule>
  </conditionalFormatting>
  <conditionalFormatting sqref="A33:I44">
    <cfRule type="expression" dxfId="70" priority="74">
      <formula>$J$33&gt;$N$5</formula>
    </cfRule>
  </conditionalFormatting>
  <conditionalFormatting sqref="A33:I33">
    <cfRule type="expression" dxfId="69" priority="73">
      <formula>$J$33=$N$5+1</formula>
    </cfRule>
  </conditionalFormatting>
  <conditionalFormatting sqref="A49">
    <cfRule type="cellIs" dxfId="68" priority="72" operator="equal">
      <formula>0</formula>
    </cfRule>
  </conditionalFormatting>
  <conditionalFormatting sqref="A45:I56">
    <cfRule type="expression" dxfId="67" priority="71">
      <formula>$J$45&gt;$N$5</formula>
    </cfRule>
  </conditionalFormatting>
  <conditionalFormatting sqref="A45:I45">
    <cfRule type="expression" dxfId="66" priority="70">
      <formula>$J$45=$N$5+1</formula>
    </cfRule>
  </conditionalFormatting>
  <conditionalFormatting sqref="A61">
    <cfRule type="cellIs" dxfId="65" priority="69" operator="equal">
      <formula>0</formula>
    </cfRule>
  </conditionalFormatting>
  <conditionalFormatting sqref="A57:I68">
    <cfRule type="expression" dxfId="64" priority="68">
      <formula>$J$57&gt;$N$5</formula>
    </cfRule>
  </conditionalFormatting>
  <conditionalFormatting sqref="A57:I57">
    <cfRule type="expression" dxfId="63" priority="67">
      <formula>$J$57=$N$5+1</formula>
    </cfRule>
  </conditionalFormatting>
  <conditionalFormatting sqref="A73">
    <cfRule type="cellIs" dxfId="62" priority="66" operator="equal">
      <formula>0</formula>
    </cfRule>
  </conditionalFormatting>
  <conditionalFormatting sqref="A69:I80">
    <cfRule type="expression" dxfId="61" priority="65">
      <formula>$J$69&gt;$N$5</formula>
    </cfRule>
  </conditionalFormatting>
  <conditionalFormatting sqref="A69:I69">
    <cfRule type="expression" dxfId="60" priority="64">
      <formula>$J$69=$N$5+1</formula>
    </cfRule>
  </conditionalFormatting>
  <conditionalFormatting sqref="A85">
    <cfRule type="cellIs" dxfId="59" priority="63" operator="equal">
      <formula>0</formula>
    </cfRule>
  </conditionalFormatting>
  <conditionalFormatting sqref="A81:I92">
    <cfRule type="expression" dxfId="58" priority="62">
      <formula>$J$81&gt;$N$5</formula>
    </cfRule>
  </conditionalFormatting>
  <conditionalFormatting sqref="A81:I81">
    <cfRule type="expression" dxfId="57" priority="61">
      <formula>$J$81=$N$5+1</formula>
    </cfRule>
  </conditionalFormatting>
  <conditionalFormatting sqref="A97">
    <cfRule type="cellIs" dxfId="56" priority="60" operator="equal">
      <formula>0</formula>
    </cfRule>
  </conditionalFormatting>
  <conditionalFormatting sqref="A93:I104">
    <cfRule type="expression" dxfId="55" priority="59">
      <formula>$J$93&gt;$N$5</formula>
    </cfRule>
  </conditionalFormatting>
  <conditionalFormatting sqref="A93:I93">
    <cfRule type="expression" dxfId="54" priority="58">
      <formula>$J$93=$N$5+1</formula>
    </cfRule>
  </conditionalFormatting>
  <conditionalFormatting sqref="A109">
    <cfRule type="cellIs" dxfId="53" priority="57" operator="equal">
      <formula>0</formula>
    </cfRule>
  </conditionalFormatting>
  <conditionalFormatting sqref="A105:I116">
    <cfRule type="expression" dxfId="52" priority="56">
      <formula>$J$105&gt;$N$5</formula>
    </cfRule>
  </conditionalFormatting>
  <conditionalFormatting sqref="A105:I105">
    <cfRule type="expression" dxfId="51" priority="55">
      <formula>$J$105=$N$5+1</formula>
    </cfRule>
  </conditionalFormatting>
  <conditionalFormatting sqref="A121">
    <cfRule type="cellIs" dxfId="50" priority="54" operator="equal">
      <formula>0</formula>
    </cfRule>
  </conditionalFormatting>
  <conditionalFormatting sqref="A117:I128">
    <cfRule type="expression" dxfId="49" priority="53">
      <formula>$J$117&gt;$N$5</formula>
    </cfRule>
  </conditionalFormatting>
  <conditionalFormatting sqref="A117:I117">
    <cfRule type="expression" dxfId="48" priority="52">
      <formula>$J$117=$N$5+1</formula>
    </cfRule>
  </conditionalFormatting>
  <conditionalFormatting sqref="A133">
    <cfRule type="cellIs" dxfId="47" priority="51" operator="equal">
      <formula>0</formula>
    </cfRule>
  </conditionalFormatting>
  <conditionalFormatting sqref="A129:I140">
    <cfRule type="expression" dxfId="46" priority="50">
      <formula>$J$129&gt;$N$5</formula>
    </cfRule>
  </conditionalFormatting>
  <conditionalFormatting sqref="A129:I129">
    <cfRule type="expression" dxfId="45" priority="49">
      <formula>$J$129=$N$5+1</formula>
    </cfRule>
  </conditionalFormatting>
  <conditionalFormatting sqref="A145">
    <cfRule type="cellIs" dxfId="44" priority="48" operator="equal">
      <formula>0</formula>
    </cfRule>
  </conditionalFormatting>
  <conditionalFormatting sqref="A141:I152">
    <cfRule type="expression" dxfId="43" priority="47">
      <formula>$J$141&gt;$N$5</formula>
    </cfRule>
  </conditionalFormatting>
  <conditionalFormatting sqref="A141:I141">
    <cfRule type="expression" dxfId="42" priority="46">
      <formula>$J$141=$N$5+1</formula>
    </cfRule>
  </conditionalFormatting>
  <conditionalFormatting sqref="A157">
    <cfRule type="cellIs" dxfId="41" priority="45" operator="equal">
      <formula>0</formula>
    </cfRule>
  </conditionalFormatting>
  <conditionalFormatting sqref="A153:I164">
    <cfRule type="expression" dxfId="40" priority="44">
      <formula>$J$153&gt;$N$5</formula>
    </cfRule>
  </conditionalFormatting>
  <conditionalFormatting sqref="A153:I153">
    <cfRule type="expression" dxfId="39" priority="43">
      <formula>$J$153=$N$5+1</formula>
    </cfRule>
  </conditionalFormatting>
  <conditionalFormatting sqref="A169">
    <cfRule type="cellIs" dxfId="38" priority="42" operator="equal">
      <formula>0</formula>
    </cfRule>
  </conditionalFormatting>
  <conditionalFormatting sqref="A165:I176">
    <cfRule type="expression" dxfId="37" priority="41">
      <formula>$J$165&gt;$N$5</formula>
    </cfRule>
  </conditionalFormatting>
  <conditionalFormatting sqref="A165:I165">
    <cfRule type="expression" dxfId="36" priority="40">
      <formula>$J$165=$N$5+1</formula>
    </cfRule>
  </conditionalFormatting>
  <conditionalFormatting sqref="A181">
    <cfRule type="cellIs" dxfId="35" priority="39" operator="equal">
      <formula>0</formula>
    </cfRule>
  </conditionalFormatting>
  <conditionalFormatting sqref="A177:I188">
    <cfRule type="expression" dxfId="34" priority="38">
      <formula>$J$177&gt;$N$5</formula>
    </cfRule>
  </conditionalFormatting>
  <conditionalFormatting sqref="A177:I177">
    <cfRule type="expression" dxfId="33" priority="37">
      <formula>$J$177=$N$5+1</formula>
    </cfRule>
  </conditionalFormatting>
  <conditionalFormatting sqref="A193">
    <cfRule type="cellIs" dxfId="32" priority="36" operator="equal">
      <formula>0</formula>
    </cfRule>
  </conditionalFormatting>
  <conditionalFormatting sqref="A189:I200">
    <cfRule type="expression" dxfId="31" priority="35">
      <formula>$J$189&gt;$N$5</formula>
    </cfRule>
  </conditionalFormatting>
  <conditionalFormatting sqref="A189:I189">
    <cfRule type="expression" dxfId="30" priority="34">
      <formula>$J$189=$N$5+1</formula>
    </cfRule>
  </conditionalFormatting>
  <conditionalFormatting sqref="A205">
    <cfRule type="cellIs" dxfId="29" priority="30" operator="equal">
      <formula>0</formula>
    </cfRule>
  </conditionalFormatting>
  <conditionalFormatting sqref="A201:I212">
    <cfRule type="expression" dxfId="28" priority="29">
      <formula>$J$201&gt;$N$5</formula>
    </cfRule>
  </conditionalFormatting>
  <conditionalFormatting sqref="A201:I201">
    <cfRule type="expression" dxfId="27" priority="28">
      <formula>$J$201=$N$5+1</formula>
    </cfRule>
  </conditionalFormatting>
  <conditionalFormatting sqref="A217">
    <cfRule type="cellIs" dxfId="26" priority="27" operator="equal">
      <formula>0</formula>
    </cfRule>
  </conditionalFormatting>
  <conditionalFormatting sqref="A213:I224">
    <cfRule type="expression" dxfId="25" priority="26">
      <formula>$J$213&gt;$N$5</formula>
    </cfRule>
  </conditionalFormatting>
  <conditionalFormatting sqref="A213:I213">
    <cfRule type="expression" dxfId="24" priority="25">
      <formula>$J$213=$N$5+1</formula>
    </cfRule>
  </conditionalFormatting>
  <conditionalFormatting sqref="A229">
    <cfRule type="cellIs" dxfId="23" priority="24" operator="equal">
      <formula>0</formula>
    </cfRule>
  </conditionalFormatting>
  <conditionalFormatting sqref="A225:I236">
    <cfRule type="expression" dxfId="22" priority="23">
      <formula>$J$225&gt;$N$5</formula>
    </cfRule>
  </conditionalFormatting>
  <conditionalFormatting sqref="A225:I225">
    <cfRule type="expression" dxfId="21" priority="22">
      <formula>$J$225=$N$5+1</formula>
    </cfRule>
  </conditionalFormatting>
  <conditionalFormatting sqref="A241">
    <cfRule type="cellIs" dxfId="20" priority="21" operator="equal">
      <formula>0</formula>
    </cfRule>
  </conditionalFormatting>
  <conditionalFormatting sqref="A237:I248">
    <cfRule type="expression" dxfId="19" priority="20">
      <formula>$J$237&gt;$N$5</formula>
    </cfRule>
  </conditionalFormatting>
  <conditionalFormatting sqref="A237:I237">
    <cfRule type="expression" dxfId="18" priority="19">
      <formula>$J$237=$N$5+1</formula>
    </cfRule>
  </conditionalFormatting>
  <conditionalFormatting sqref="A253">
    <cfRule type="cellIs" dxfId="17" priority="18" operator="equal">
      <formula>0</formula>
    </cfRule>
  </conditionalFormatting>
  <conditionalFormatting sqref="A249:I260">
    <cfRule type="expression" dxfId="16" priority="17">
      <formula>$J$249&gt;$N$5</formula>
    </cfRule>
  </conditionalFormatting>
  <conditionalFormatting sqref="A249:I249">
    <cfRule type="expression" dxfId="15" priority="16">
      <formula>$J$249=$N$5+1</formula>
    </cfRule>
  </conditionalFormatting>
  <conditionalFormatting sqref="A265">
    <cfRule type="cellIs" dxfId="14" priority="15" operator="equal">
      <formula>0</formula>
    </cfRule>
  </conditionalFormatting>
  <conditionalFormatting sqref="A261:I272">
    <cfRule type="expression" dxfId="13" priority="14">
      <formula>$J$261&gt;$N$5</formula>
    </cfRule>
  </conditionalFormatting>
  <conditionalFormatting sqref="A261:I261">
    <cfRule type="expression" dxfId="12" priority="13">
      <formula>$J$261=$N$5+1</formula>
    </cfRule>
  </conditionalFormatting>
  <conditionalFormatting sqref="A277">
    <cfRule type="cellIs" dxfId="11" priority="12" operator="equal">
      <formula>0</formula>
    </cfRule>
  </conditionalFormatting>
  <conditionalFormatting sqref="A273:I284">
    <cfRule type="expression" dxfId="10" priority="11">
      <formula>$J$273&gt;$N$5</formula>
    </cfRule>
  </conditionalFormatting>
  <conditionalFormatting sqref="A273:I273">
    <cfRule type="expression" dxfId="9" priority="10">
      <formula>$J$273=$N$5+1</formula>
    </cfRule>
  </conditionalFormatting>
  <conditionalFormatting sqref="A289">
    <cfRule type="cellIs" dxfId="8" priority="9" operator="equal">
      <formula>0</formula>
    </cfRule>
  </conditionalFormatting>
  <conditionalFormatting sqref="A285:I296">
    <cfRule type="expression" dxfId="7" priority="8">
      <formula>$J$285&gt;$N$5</formula>
    </cfRule>
  </conditionalFormatting>
  <conditionalFormatting sqref="A285:I285">
    <cfRule type="expression" dxfId="6" priority="7">
      <formula>$J$285=$N$5+1</formula>
    </cfRule>
  </conditionalFormatting>
  <conditionalFormatting sqref="A301">
    <cfRule type="cellIs" dxfId="5" priority="6" operator="equal">
      <formula>0</formula>
    </cfRule>
  </conditionalFormatting>
  <conditionalFormatting sqref="A297:I308">
    <cfRule type="expression" dxfId="4" priority="5">
      <formula>$J$297&gt;$N$5</formula>
    </cfRule>
  </conditionalFormatting>
  <conditionalFormatting sqref="A297:I297">
    <cfRule type="expression" dxfId="3" priority="4">
      <formula>$J$297=$N$5+1</formula>
    </cfRule>
  </conditionalFormatting>
  <conditionalFormatting sqref="H3">
    <cfRule type="cellIs" dxfId="2" priority="3" operator="equal">
      <formula>0</formula>
    </cfRule>
  </conditionalFormatting>
  <conditionalFormatting sqref="C4:C6">
    <cfRule type="cellIs" dxfId="1" priority="2" operator="equal">
      <formula>0</formula>
    </cfRule>
  </conditionalFormatting>
  <conditionalFormatting sqref="C8:C10">
    <cfRule type="cellIs" dxfId="0" priority="1" operator="equal">
      <formula>0</formula>
    </cfRule>
  </conditionalFormatting>
  <pageMargins left="0.59055118110236227" right="0.31496062992125984" top="0.59055118110236227" bottom="0.19685039370078741" header="0" footer="0"/>
  <pageSetup paperSize="9" scale="66" fitToHeight="0" orientation="portrait" r:id="rId1"/>
  <rowBreaks count="4" manualBreakCount="4">
    <brk id="68" max="8" man="1"/>
    <brk id="128" max="8" man="1"/>
    <brk id="188" max="8" man="1"/>
    <brk id="2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Katharina</dc:creator>
  <cp:lastModifiedBy>Krebs, Katharina</cp:lastModifiedBy>
  <cp:lastPrinted>2019-12-16T14:26:57Z</cp:lastPrinted>
  <dcterms:created xsi:type="dcterms:W3CDTF">2019-06-27T06:04:09Z</dcterms:created>
  <dcterms:modified xsi:type="dcterms:W3CDTF">2024-11-26T11:25:17Z</dcterms:modified>
</cp:coreProperties>
</file>